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7" activeTab="0"/>
  </bookViews>
  <sheets>
    <sheet name="一般公共预算收入" sheetId="1" r:id="rId1"/>
    <sheet name="表五(1)" sheetId="2" state="hidden" r:id="rId2"/>
    <sheet name="一般公共预算支出" sheetId="3" r:id="rId3"/>
    <sheet name="政府性基金收入" sheetId="4" r:id="rId4"/>
    <sheet name="政府性基金支出" sheetId="5" r:id="rId5"/>
    <sheet name="社保基金收入" sheetId="6" r:id="rId6"/>
    <sheet name="社保基金支出" sheetId="7" r:id="rId7"/>
    <sheet name="社保基金滚存结余" sheetId="8" r:id="rId8"/>
    <sheet name="新增专项债券资金安排表" sheetId="9" r:id="rId9"/>
    <sheet name="一般公共预算转移支付" sheetId="10" r:id="rId10"/>
    <sheet name="政府性基金转移支付" sheetId="11" r:id="rId11"/>
  </sheets>
  <externalReferences>
    <externalReference r:id="rId14"/>
  </externalReferences>
  <definedNames>
    <definedName name="_xlnm.Print_Area" localSheetId="0">'一般公共预算收入'!$A$1:$F$48</definedName>
    <definedName name="_xlnm.Print_Area" localSheetId="3">'政府性基金收入'!$A$1:$F$24</definedName>
    <definedName name="_xlnm.Print_Area" localSheetId="4">'政府性基金支出'!$A$1:$G$70</definedName>
    <definedName name="_xlnm.Print_Area" localSheetId="2">'一般公共预算支出'!$A$1:$F$36</definedName>
    <definedName name="_xlnm.Print_Titles" localSheetId="8">'新增专项债券资金安排表'!$1:$4</definedName>
    <definedName name="_xlnm.Print_Titles" localSheetId="0">'一般公共预算收入'!$1:$4</definedName>
    <definedName name="_xlnm.Print_Titles" localSheetId="3">'政府性基金收入'!$4:$4</definedName>
    <definedName name="_xlnm.Print_Titles" localSheetId="4">'政府性基金支出'!$1:$4</definedName>
    <definedName name="_xlnm.Print_Titles" localSheetId="2">'一般公共预算支出'!$4:$4</definedName>
    <definedName name="_xlnm.Print_Titles" localSheetId="1">'表五(1)'!$1:$5</definedName>
    <definedName name="杭州市" localSheetId="8">#REF!</definedName>
    <definedName name="杭州市" localSheetId="0">#REF!</definedName>
    <definedName name="杭州市" localSheetId="3">#REF!</definedName>
    <definedName name="杭州市" localSheetId="4">#REF!</definedName>
    <definedName name="杭州市">#REF!</definedName>
    <definedName name="杭州小计" localSheetId="8">#REF!</definedName>
    <definedName name="杭州小计" localSheetId="0">#REF!</definedName>
    <definedName name="杭州小计" localSheetId="3">#REF!</definedName>
    <definedName name="杭州小计" localSheetId="4">#REF!</definedName>
    <definedName name="杭州小计">#REF!</definedName>
  </definedNames>
  <calcPr fullCalcOnLoad="1" fullPrecision="0"/>
</workbook>
</file>

<file path=xl/sharedStrings.xml><?xml version="1.0" encoding="utf-8"?>
<sst xmlns="http://schemas.openxmlformats.org/spreadsheetml/2006/main" count="1116" uniqueCount="986">
  <si>
    <t>附表1</t>
  </si>
  <si>
    <r>
      <t>永康市2023年一般公共预算收入预算调整方案（草案）</t>
    </r>
    <r>
      <rPr>
        <sz val="18"/>
        <color indexed="8"/>
        <rFont val="方正小标宋简体"/>
        <family val="4"/>
      </rPr>
      <t xml:space="preserve">　  </t>
    </r>
  </si>
  <si>
    <t>单位：万元</t>
  </si>
  <si>
    <t>收入项目</t>
  </si>
  <si>
    <r>
      <t>2023</t>
    </r>
    <r>
      <rPr>
        <b/>
        <sz val="12"/>
        <color indexed="8"/>
        <rFont val="宋体"/>
        <family val="0"/>
      </rPr>
      <t>年年初预算数</t>
    </r>
  </si>
  <si>
    <t>第一次调整后预算数</t>
  </si>
  <si>
    <t>预算调整数</t>
  </si>
  <si>
    <t>调整后预算数</t>
  </si>
  <si>
    <t>备注</t>
  </si>
  <si>
    <t xml:space="preserve">      一般公共预算收入合计</t>
  </si>
  <si>
    <t>一、本级收入小计</t>
  </si>
  <si>
    <t>（一）税收收入</t>
  </si>
  <si>
    <t>　　增值税</t>
  </si>
  <si>
    <t>　　企业所得税</t>
  </si>
  <si>
    <t>　　个人所得税</t>
  </si>
  <si>
    <t>　　资源税</t>
  </si>
  <si>
    <r>
      <t>　　</t>
    </r>
    <r>
      <rPr>
        <sz val="12"/>
        <color indexed="8"/>
        <rFont val="宋体"/>
        <family val="0"/>
      </rPr>
      <t>城市维护建设税</t>
    </r>
  </si>
  <si>
    <r>
      <t>　　</t>
    </r>
    <r>
      <rPr>
        <sz val="12"/>
        <color indexed="8"/>
        <rFont val="宋体"/>
        <family val="0"/>
      </rPr>
      <t>房产税</t>
    </r>
  </si>
  <si>
    <r>
      <t>　　</t>
    </r>
    <r>
      <rPr>
        <sz val="12"/>
        <color indexed="8"/>
        <rFont val="宋体"/>
        <family val="0"/>
      </rPr>
      <t>印花税</t>
    </r>
  </si>
  <si>
    <r>
      <t>　　</t>
    </r>
    <r>
      <rPr>
        <sz val="12"/>
        <color indexed="8"/>
        <rFont val="宋体"/>
        <family val="0"/>
      </rPr>
      <t>城镇土地使用税</t>
    </r>
  </si>
  <si>
    <r>
      <t>　　</t>
    </r>
    <r>
      <rPr>
        <sz val="12"/>
        <color indexed="8"/>
        <rFont val="宋体"/>
        <family val="0"/>
      </rPr>
      <t>土地增值税</t>
    </r>
  </si>
  <si>
    <r>
      <t>　　</t>
    </r>
    <r>
      <rPr>
        <sz val="12"/>
        <color indexed="8"/>
        <rFont val="宋体"/>
        <family val="0"/>
      </rPr>
      <t>车船税</t>
    </r>
  </si>
  <si>
    <t>　　耕地占用税</t>
  </si>
  <si>
    <t xml:space="preserve">    契税</t>
  </si>
  <si>
    <t xml:space="preserve">    环境保护税</t>
  </si>
  <si>
    <t xml:space="preserve">    其他收入</t>
  </si>
  <si>
    <t>（二）非税收入</t>
  </si>
  <si>
    <r>
      <t xml:space="preserve">        </t>
    </r>
    <r>
      <rPr>
        <sz val="12"/>
        <color indexed="8"/>
        <rFont val="宋体"/>
        <family val="0"/>
      </rPr>
      <t>专项收入</t>
    </r>
  </si>
  <si>
    <r>
      <t xml:space="preserve">        </t>
    </r>
    <r>
      <rPr>
        <sz val="12"/>
        <color indexed="8"/>
        <rFont val="宋体"/>
        <family val="0"/>
      </rPr>
      <t>其中：</t>
    </r>
  </si>
  <si>
    <t>教育费附加收入</t>
  </si>
  <si>
    <t>地方教育附加收入</t>
  </si>
  <si>
    <t>残疾人就业保障金收入</t>
  </si>
  <si>
    <t>教育资金收入</t>
  </si>
  <si>
    <t>农田水利建设资金收入</t>
  </si>
  <si>
    <t>森林植被恢复费</t>
  </si>
  <si>
    <t>水利建设专项收入</t>
  </si>
  <si>
    <t>其他专项收入</t>
  </si>
  <si>
    <r>
      <t xml:space="preserve">        </t>
    </r>
    <r>
      <rPr>
        <sz val="12"/>
        <color indexed="8"/>
        <rFont val="宋体"/>
        <family val="0"/>
      </rPr>
      <t>行政事业性收费收入</t>
    </r>
  </si>
  <si>
    <r>
      <t xml:space="preserve">        </t>
    </r>
    <r>
      <rPr>
        <sz val="12"/>
        <color indexed="8"/>
        <rFont val="宋体"/>
        <family val="0"/>
      </rPr>
      <t>罚没收入</t>
    </r>
  </si>
  <si>
    <r>
      <t xml:space="preserve">        </t>
    </r>
    <r>
      <rPr>
        <sz val="12"/>
        <color indexed="8"/>
        <rFont val="宋体"/>
        <family val="0"/>
      </rPr>
      <t>国有资本经营收入</t>
    </r>
  </si>
  <si>
    <t>　      国有资源(资产)有偿使用收入</t>
  </si>
  <si>
    <t>　      政府住房基金收入</t>
  </si>
  <si>
    <t>　      其他收入</t>
  </si>
  <si>
    <t>二、转移性收入</t>
  </si>
  <si>
    <t>（一）预计上级税收返还收入</t>
  </si>
  <si>
    <r>
      <t>（二）预计</t>
    </r>
    <r>
      <rPr>
        <sz val="12"/>
        <color indexed="8"/>
        <rFont val="宋体"/>
        <family val="0"/>
      </rPr>
      <t>上级转移支付收入</t>
    </r>
  </si>
  <si>
    <r>
      <t>（三）</t>
    </r>
    <r>
      <rPr>
        <sz val="12"/>
        <color indexed="8"/>
        <rFont val="宋体"/>
        <family val="0"/>
      </rPr>
      <t>地方政府一般债券转贷收入</t>
    </r>
  </si>
  <si>
    <r>
      <t>（四）</t>
    </r>
    <r>
      <rPr>
        <sz val="12"/>
        <color indexed="8"/>
        <rFont val="宋体"/>
        <family val="0"/>
      </rPr>
      <t>调入资金</t>
    </r>
  </si>
  <si>
    <r>
      <t xml:space="preserve">    其中：</t>
    </r>
    <r>
      <rPr>
        <sz val="12"/>
        <color indexed="8"/>
        <rFont val="宋体"/>
        <family val="0"/>
      </rPr>
      <t>从政府性基金预算调入</t>
    </r>
  </si>
  <si>
    <r>
      <t xml:space="preserve">          </t>
    </r>
    <r>
      <rPr>
        <sz val="12"/>
        <rFont val="宋体"/>
        <family val="0"/>
      </rPr>
      <t>从国有资本经营预算调入</t>
    </r>
  </si>
  <si>
    <r>
      <t xml:space="preserve">          </t>
    </r>
    <r>
      <rPr>
        <sz val="12"/>
        <rFont val="宋体"/>
        <family val="0"/>
      </rPr>
      <t>从其他资金调入</t>
    </r>
  </si>
  <si>
    <t>（五）动用预算稳定调节基金</t>
  </si>
  <si>
    <r>
      <t>（六）</t>
    </r>
    <r>
      <rPr>
        <sz val="12"/>
        <rFont val="宋体"/>
        <family val="0"/>
      </rPr>
      <t>使用结转资金</t>
    </r>
  </si>
  <si>
    <t>根据2022年决算调整</t>
  </si>
  <si>
    <t>附表五</t>
  </si>
  <si>
    <t>永康市2017年一般公共预算支出预算（草案）</t>
  </si>
  <si>
    <r>
      <t xml:space="preserve">  </t>
    </r>
    <r>
      <rPr>
        <sz val="12"/>
        <rFont val="宋体"/>
        <family val="0"/>
      </rPr>
      <t>　　单位：万元</t>
    </r>
  </si>
  <si>
    <t>科目名称</t>
  </si>
  <si>
    <t>2016年支出执行数（剔除债券支出）</t>
  </si>
  <si>
    <r>
      <t>2017</t>
    </r>
    <r>
      <rPr>
        <b/>
        <sz val="12"/>
        <rFont val="宋体"/>
        <family val="0"/>
      </rPr>
      <t>年预算安排数</t>
    </r>
  </si>
  <si>
    <r>
      <t>预算比执行数增减</t>
    </r>
    <r>
      <rPr>
        <b/>
        <sz val="12"/>
        <rFont val="Times New Roman"/>
        <family val="1"/>
      </rPr>
      <t>%</t>
    </r>
  </si>
  <si>
    <t>支出合计</t>
  </si>
  <si>
    <r>
      <t>1、剔除2016年度预算稳定调节基金等一次性调入资金安排的支出68402万元，</t>
    </r>
    <r>
      <rPr>
        <b/>
        <sz val="11"/>
        <rFont val="宋体"/>
        <family val="0"/>
      </rPr>
      <t>2017年一般公共预算支出同口径增长5.0%</t>
    </r>
    <r>
      <rPr>
        <sz val="11"/>
        <rFont val="宋体"/>
        <family val="0"/>
      </rPr>
      <t>。</t>
    </r>
    <r>
      <rPr>
        <sz val="10"/>
        <rFont val="宋体"/>
        <family val="0"/>
      </rPr>
      <t xml:space="preserve">
</t>
    </r>
    <r>
      <rPr>
        <sz val="11"/>
        <rFont val="宋体"/>
        <family val="0"/>
      </rPr>
      <t>2、因上年度新增一般债券、省补助不可预测、2017年控制一般性支出、机关事业单位养老保险制度改革、水利建设专项停征等因素，部分科目变动较大（下同）。</t>
    </r>
  </si>
  <si>
    <t>201一般公共服务支出</t>
  </si>
  <si>
    <t xml:space="preserve">  20101人大事务</t>
  </si>
  <si>
    <t xml:space="preserve">    2010101行政运行</t>
  </si>
  <si>
    <t xml:space="preserve">    2010102一般行政管理事务</t>
  </si>
  <si>
    <t xml:space="preserve">    2010104人大会议</t>
  </si>
  <si>
    <t xml:space="preserve">    2010108代表工作</t>
  </si>
  <si>
    <t xml:space="preserve">    2010199其他人大事务支出</t>
  </si>
  <si>
    <t>2016年人大选举一次性支出</t>
  </si>
  <si>
    <t xml:space="preserve">  20102政协事务</t>
  </si>
  <si>
    <t xml:space="preserve">    2010201行政运行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</si>
  <si>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2010202一般行政管理事务</t>
    </r>
  </si>
  <si>
    <t xml:space="preserve">    2010204政协会议</t>
  </si>
  <si>
    <t xml:space="preserve">    2010205委员视察</t>
  </si>
  <si>
    <t xml:space="preserve">    2010206参政议政</t>
  </si>
  <si>
    <t xml:space="preserve">    2010299其他政协事务支出</t>
  </si>
  <si>
    <t xml:space="preserve">  20103政府办公厅（室）及相关机构事务</t>
  </si>
  <si>
    <t xml:space="preserve">    2010301行政运行</t>
  </si>
  <si>
    <t xml:space="preserve">    2010302一般行政管理事务</t>
  </si>
  <si>
    <t xml:space="preserve">    2010304专项服务</t>
  </si>
  <si>
    <t xml:space="preserve">    2010305专项业务活动</t>
  </si>
  <si>
    <t xml:space="preserve">    2010306政务公开审批</t>
  </si>
  <si>
    <t xml:space="preserve">    2010307法制建设</t>
  </si>
  <si>
    <t xml:space="preserve">    2010308信访事务</t>
  </si>
  <si>
    <t xml:space="preserve">    2010350事业运行</t>
  </si>
  <si>
    <t xml:space="preserve">    2010399其他政府办公厅（室）及相关机构事务支出</t>
  </si>
  <si>
    <t xml:space="preserve">  20104发展与改革事务</t>
  </si>
  <si>
    <t xml:space="preserve">    2010401行政运行</t>
  </si>
  <si>
    <t xml:space="preserve">    2010404战略规划与实施</t>
  </si>
  <si>
    <t xml:space="preserve">    2010405日常经济运行调节</t>
  </si>
  <si>
    <t xml:space="preserve">    2010406社会事业发展规划</t>
  </si>
  <si>
    <t xml:space="preserve">    2010407经济体制改革研究</t>
  </si>
  <si>
    <t xml:space="preserve">    2010408物价管理</t>
  </si>
  <si>
    <t xml:space="preserve">    2010450事业运行</t>
  </si>
  <si>
    <t xml:space="preserve">    2010499其他发展与改革事务支出</t>
  </si>
  <si>
    <t xml:space="preserve">  20105统计信息事务</t>
  </si>
  <si>
    <t xml:space="preserve">    2010501行政运行</t>
  </si>
  <si>
    <t xml:space="preserve">    2010505专项统计业务</t>
  </si>
  <si>
    <t xml:space="preserve">    2010506统计管理</t>
  </si>
  <si>
    <t xml:space="preserve">    2010507专项普查活动</t>
  </si>
  <si>
    <t xml:space="preserve">    2010508统计抽样调查</t>
  </si>
  <si>
    <t xml:space="preserve">    2010599其他统计信息事务支出</t>
  </si>
  <si>
    <t xml:space="preserve">  20106财政事务</t>
  </si>
  <si>
    <t xml:space="preserve">    2010601行政运行</t>
  </si>
  <si>
    <t xml:space="preserve">    2010604预算改革业务</t>
  </si>
  <si>
    <t xml:space="preserve">    2010605财政国库业务</t>
  </si>
  <si>
    <t xml:space="preserve">    2010607信息化建设</t>
  </si>
  <si>
    <t xml:space="preserve">    2010608财政委托业务支出</t>
  </si>
  <si>
    <t xml:space="preserve">    2010650事业运行</t>
  </si>
  <si>
    <t xml:space="preserve">    2010699其他财政事务支出</t>
  </si>
  <si>
    <t xml:space="preserve">  20107税收事务</t>
  </si>
  <si>
    <t>部分财政人员经费改列税务支出</t>
  </si>
  <si>
    <t xml:space="preserve">    2010701行政运行</t>
  </si>
  <si>
    <t xml:space="preserve">    2010704税务办案</t>
  </si>
  <si>
    <t xml:space="preserve">    2010705税务登记证及发票管理</t>
  </si>
  <si>
    <t xml:space="preserve">    2010706代扣代收代征税款手续费</t>
  </si>
  <si>
    <t>规范科目列支</t>
  </si>
  <si>
    <t xml:space="preserve">    2010708协税护税</t>
  </si>
  <si>
    <t xml:space="preserve">    2010709信息化建设</t>
  </si>
  <si>
    <t xml:space="preserve">    2010799其他税收事务支出</t>
  </si>
  <si>
    <t xml:space="preserve">  20108审计事务</t>
  </si>
  <si>
    <t xml:space="preserve">    2010801行政运行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</si>
  <si>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2010802一般行政管理事务</t>
    </r>
  </si>
  <si>
    <t xml:space="preserve">    2010804审计业务</t>
  </si>
  <si>
    <t xml:space="preserve">    2010806信息化建设</t>
  </si>
  <si>
    <t xml:space="preserve">    2010850事业运行</t>
  </si>
  <si>
    <t xml:space="preserve">    2010899其他审计事务支出</t>
  </si>
  <si>
    <t xml:space="preserve">  20109海关事务</t>
  </si>
  <si>
    <t xml:space="preserve">    2010999其他海关事务支出</t>
  </si>
  <si>
    <t xml:space="preserve">  20110人力资源事务</t>
  </si>
  <si>
    <t xml:space="preserve">    2011001行政运行</t>
  </si>
  <si>
    <t xml:space="preserve">    2011011公务员招考</t>
  </si>
  <si>
    <t xml:space="preserve">    2011099其他人力资源事务支出</t>
  </si>
  <si>
    <t xml:space="preserve">  20111纪检监察事务</t>
  </si>
  <si>
    <t xml:space="preserve">    2011101行政运行</t>
  </si>
  <si>
    <t xml:space="preserve">    2011102一般行政管理事务</t>
  </si>
  <si>
    <t xml:space="preserve">    2011104大案要案查处</t>
  </si>
  <si>
    <t xml:space="preserve">    2011105派驻派出机构</t>
  </si>
  <si>
    <t xml:space="preserve">    2011199其他纪检监察事务支出</t>
  </si>
  <si>
    <t xml:space="preserve">  20113商贸事务</t>
  </si>
  <si>
    <t xml:space="preserve">    2011301行政运行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</si>
  <si>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2013102一般行政管理事务</t>
    </r>
  </si>
  <si>
    <t xml:space="preserve">    2011304对外贸易管理</t>
  </si>
  <si>
    <t xml:space="preserve">    2011308招商引资</t>
  </si>
  <si>
    <t xml:space="preserve">    2011350事业运行</t>
  </si>
  <si>
    <t xml:space="preserve">    2011399其他商贸事务支出</t>
  </si>
  <si>
    <t>省补助因素</t>
  </si>
  <si>
    <t xml:space="preserve">  20115工商行政管理事务</t>
  </si>
  <si>
    <t xml:space="preserve">    2011501行政运行</t>
  </si>
  <si>
    <t xml:space="preserve">    2011504工商行政管理专项</t>
  </si>
  <si>
    <t xml:space="preserve">    2011505执法办案专项</t>
  </si>
  <si>
    <t xml:space="preserve">    2011506消费者权益保护</t>
  </si>
  <si>
    <t xml:space="preserve">    2011507信息化建设</t>
  </si>
  <si>
    <t xml:space="preserve">    2011599其他工商行政管理事务支出</t>
  </si>
  <si>
    <t xml:space="preserve">  20117质量技术监督与检验检疫事务</t>
  </si>
  <si>
    <t xml:space="preserve">    2011701行政运行</t>
  </si>
  <si>
    <t xml:space="preserve">    2011704出入境检验检疫行政执法和业务管理</t>
  </si>
  <si>
    <t xml:space="preserve">    2011706质量技术监督行政执法及业务管理</t>
  </si>
  <si>
    <t xml:space="preserve">    2011707质量技术监督技术支持</t>
  </si>
  <si>
    <t xml:space="preserve">    2011799其他质量技术监督与检验检疫事务支出</t>
  </si>
  <si>
    <t xml:space="preserve">  20124宗教事务</t>
  </si>
  <si>
    <t xml:space="preserve">    2012404宗教工作专项</t>
  </si>
  <si>
    <t xml:space="preserve">    2012499其他宗教事务支出</t>
  </si>
  <si>
    <t xml:space="preserve">  20125港澳台侨事务</t>
  </si>
  <si>
    <t xml:space="preserve">    2012504港澳事务</t>
  </si>
  <si>
    <t xml:space="preserve">    2012505台湾事务</t>
  </si>
  <si>
    <t xml:space="preserve">    2012506华侨事务</t>
  </si>
  <si>
    <t xml:space="preserve">  20126档案事务</t>
  </si>
  <si>
    <t xml:space="preserve">    2012601行政运行</t>
  </si>
  <si>
    <t xml:space="preserve">    2012604档案馆</t>
  </si>
  <si>
    <t xml:space="preserve">  20128民主党派及工商联事务</t>
  </si>
  <si>
    <t xml:space="preserve">    2012801行政运行</t>
  </si>
  <si>
    <t xml:space="preserve">    2012899其他民主党派及工商联事务支出</t>
  </si>
  <si>
    <t xml:space="preserve">  20129群众团体事务</t>
  </si>
  <si>
    <t xml:space="preserve">    2012901行政运行</t>
  </si>
  <si>
    <t xml:space="preserve">    2012902一般行政管理事务</t>
  </si>
  <si>
    <t xml:space="preserve">    2012999其他群众团体事务支出</t>
  </si>
  <si>
    <t xml:space="preserve">  20131党委办公厅(室)及相关机构事务</t>
  </si>
  <si>
    <t xml:space="preserve">    2013101行政运行</t>
  </si>
  <si>
    <t xml:space="preserve">    2013105专项业务</t>
  </si>
  <si>
    <t xml:space="preserve">  20132组织事务</t>
  </si>
  <si>
    <t xml:space="preserve">    2013201行政运行</t>
  </si>
  <si>
    <t xml:space="preserve">    2013202一般行政管理事务</t>
  </si>
  <si>
    <t xml:space="preserve">    2013299其他组织事务支出</t>
  </si>
  <si>
    <t xml:space="preserve">  20133宣传事务</t>
  </si>
  <si>
    <t xml:space="preserve">    2013301行政运行</t>
  </si>
  <si>
    <t xml:space="preserve">    2013302一般行政管理事务</t>
  </si>
  <si>
    <t xml:space="preserve">    2013399其他宣传事务支出</t>
  </si>
  <si>
    <t xml:space="preserve">  20134统战事务</t>
  </si>
  <si>
    <t xml:space="preserve">    2013401行政运行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</si>
  <si>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2013450事业运行</t>
    </r>
  </si>
  <si>
    <t xml:space="preserve">    2013499其他统战事务支出</t>
  </si>
  <si>
    <t xml:space="preserve">  20136其他共产党事务支出</t>
  </si>
  <si>
    <t xml:space="preserve">    2013601行政运行</t>
  </si>
  <si>
    <t xml:space="preserve">    2013602一般行政管理事务</t>
  </si>
  <si>
    <t xml:space="preserve">    2013699其他共产党事务支出</t>
  </si>
  <si>
    <t xml:space="preserve">  20199其他一般公共服务支出</t>
  </si>
  <si>
    <t xml:space="preserve">    2019999其他一般公共服务支出</t>
  </si>
  <si>
    <t>204公共安全支出</t>
  </si>
  <si>
    <t xml:space="preserve">  20401武装警察</t>
  </si>
  <si>
    <t xml:space="preserve">    2040101内卫</t>
  </si>
  <si>
    <t xml:space="preserve">    2040103消防</t>
  </si>
  <si>
    <t xml:space="preserve">  20402公安</t>
  </si>
  <si>
    <t xml:space="preserve">    2040201行政运行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</si>
  <si>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2040203机关服务</t>
    </r>
  </si>
  <si>
    <t xml:space="preserve">    2040204治安管理</t>
  </si>
  <si>
    <t xml:space="preserve">    2040205国内安全保卫</t>
  </si>
  <si>
    <t xml:space="preserve">    2040206刑事侦查</t>
  </si>
  <si>
    <t xml:space="preserve">    2040209行动技术管理</t>
  </si>
  <si>
    <t xml:space="preserve">    2040211禁毒管理</t>
  </si>
  <si>
    <t xml:space="preserve">    2040212道路交通管理</t>
  </si>
  <si>
    <t xml:space="preserve">    2040213网络侦控管理</t>
  </si>
  <si>
    <t xml:space="preserve">    2040215居民身份证管理</t>
  </si>
  <si>
    <t xml:space="preserve">    2040216网络运行及维护</t>
  </si>
  <si>
    <t xml:space="preserve">    2040217拘押收教场所管理</t>
  </si>
  <si>
    <t xml:space="preserve">    2040218警犬繁育及训养</t>
  </si>
  <si>
    <t xml:space="preserve">    2040219信息化建设</t>
  </si>
  <si>
    <t xml:space="preserve">    2040250事业运行</t>
  </si>
  <si>
    <t xml:space="preserve">    2040299其他公安支出</t>
  </si>
  <si>
    <t xml:space="preserve">  20404检察</t>
  </si>
  <si>
    <t xml:space="preserve">    2040401行政运行</t>
  </si>
  <si>
    <t xml:space="preserve">    2040403机关服务</t>
  </si>
  <si>
    <t xml:space="preserve">    2040404查办和预防职务犯罪</t>
  </si>
  <si>
    <t xml:space="preserve">    2040405公诉和审判监督</t>
  </si>
  <si>
    <t xml:space="preserve">    2040450事业运行</t>
  </si>
  <si>
    <t xml:space="preserve">    2040499其他检察支出</t>
  </si>
  <si>
    <t xml:space="preserve">  20405法院</t>
  </si>
  <si>
    <t xml:space="preserve">    2040501行政运行</t>
  </si>
  <si>
    <t xml:space="preserve">    2040504案件审判</t>
  </si>
  <si>
    <t xml:space="preserve">    2040505案件执行</t>
  </si>
  <si>
    <t xml:space="preserve">    2040506“两庭”建设</t>
  </si>
  <si>
    <t xml:space="preserve">    2040599其他法院支出</t>
  </si>
  <si>
    <t xml:space="preserve">  20406司法</t>
  </si>
  <si>
    <t xml:space="preserve">    2040601行政运行</t>
  </si>
  <si>
    <t xml:space="preserve">    2040604基层司法业务</t>
  </si>
  <si>
    <t xml:space="preserve">    2040605普法宣传</t>
  </si>
  <si>
    <t xml:space="preserve">    2040606律师公证管理</t>
  </si>
  <si>
    <t xml:space="preserve">    2040607法律援助</t>
  </si>
  <si>
    <t xml:space="preserve">    2040699其他司法支出</t>
  </si>
  <si>
    <t xml:space="preserve">  20499其他公共安全支出</t>
  </si>
  <si>
    <t xml:space="preserve">    2049901其他公共安全支出</t>
  </si>
  <si>
    <t>205教育支出</t>
  </si>
  <si>
    <t xml:space="preserve">  20501教育管理事务</t>
  </si>
  <si>
    <t xml:space="preserve">    2050101行政运行</t>
  </si>
  <si>
    <t xml:space="preserve">    2050102一般行政管理事务</t>
  </si>
  <si>
    <t xml:space="preserve">    2050199其他教育管理事务支出</t>
  </si>
  <si>
    <t xml:space="preserve">  20502普通教育</t>
  </si>
  <si>
    <t xml:space="preserve">    2050201学前教育</t>
  </si>
  <si>
    <t xml:space="preserve">    2050202小学教育</t>
  </si>
  <si>
    <t xml:space="preserve">    2050203初中教育</t>
  </si>
  <si>
    <t xml:space="preserve">    2050204高中教育</t>
  </si>
  <si>
    <t xml:space="preserve">    2050299其他普通教育支出</t>
  </si>
  <si>
    <t xml:space="preserve">  20503职业教育</t>
  </si>
  <si>
    <t xml:space="preserve">    2050302中专教育</t>
  </si>
  <si>
    <t xml:space="preserve">    2050304职业高中教育</t>
  </si>
  <si>
    <t xml:space="preserve">    2050399其他职业教育支出</t>
  </si>
  <si>
    <t xml:space="preserve">  20504成人教育</t>
  </si>
  <si>
    <t xml:space="preserve">    2050404成人广播电视教育</t>
  </si>
  <si>
    <t xml:space="preserve">    2050499其他成人教育支出</t>
  </si>
  <si>
    <t xml:space="preserve">  20507特殊教育</t>
  </si>
  <si>
    <t xml:space="preserve">    2050701特殊学校教育</t>
  </si>
  <si>
    <t xml:space="preserve">  20508进修及培训</t>
  </si>
  <si>
    <t xml:space="preserve">    2050801教师进修</t>
  </si>
  <si>
    <t xml:space="preserve">    2050802干部教育</t>
  </si>
  <si>
    <t xml:space="preserve">    2050803培训支出</t>
  </si>
  <si>
    <t xml:space="preserve">    2050899其他进修及培训</t>
  </si>
  <si>
    <t xml:space="preserve">  20509教育费附加安排的支出</t>
  </si>
  <si>
    <t xml:space="preserve">    2050901农村中小学校舍建设</t>
  </si>
  <si>
    <t xml:space="preserve">    2050903城市中小学校舍建设</t>
  </si>
  <si>
    <t xml:space="preserve">    2050999其他教育费附加安排的支出</t>
  </si>
  <si>
    <t xml:space="preserve">  20599其他教育支出</t>
  </si>
  <si>
    <t xml:space="preserve">    2059999其他教育支出</t>
  </si>
  <si>
    <t>206科学技术支出</t>
  </si>
  <si>
    <t xml:space="preserve">  20601科学技术管理事务</t>
  </si>
  <si>
    <t xml:space="preserve">    2060101行政运行</t>
  </si>
  <si>
    <t xml:space="preserve">    2060102一般行政管理事务</t>
  </si>
  <si>
    <t xml:space="preserve">    2060199其他科学技术管理事务支出</t>
  </si>
  <si>
    <t xml:space="preserve">  20603应用研究</t>
  </si>
  <si>
    <t xml:space="preserve">    2060399其他应用研究支出</t>
  </si>
  <si>
    <t xml:space="preserve">  20604技术研究与开发</t>
  </si>
  <si>
    <t xml:space="preserve">    2060402应用技术研究与开发</t>
  </si>
  <si>
    <t xml:space="preserve">    2060499其他技术研究与开发支出</t>
  </si>
  <si>
    <t xml:space="preserve">  20605科技条件与服务</t>
  </si>
  <si>
    <t xml:space="preserve">    2060502技术创新服务体系</t>
  </si>
  <si>
    <t xml:space="preserve">    2060599其他科技条件与服务支出</t>
  </si>
  <si>
    <t xml:space="preserve">  20607科学技术普及</t>
  </si>
  <si>
    <t xml:space="preserve">    2060701机构运行</t>
  </si>
  <si>
    <t xml:space="preserve">    2060702科普活动</t>
  </si>
  <si>
    <t xml:space="preserve">    2060799其他科学技术普及支出</t>
  </si>
  <si>
    <t xml:space="preserve">  20608科技交流与合作</t>
  </si>
  <si>
    <t xml:space="preserve">    2060899其他科技交流与合作支出</t>
  </si>
  <si>
    <t xml:space="preserve">  20699其他科学技术支出</t>
  </si>
  <si>
    <t xml:space="preserve">    2069901科技奖励</t>
  </si>
  <si>
    <t xml:space="preserve">    2069999其他科学技术支出</t>
  </si>
  <si>
    <t>207文化体育与传媒支出</t>
  </si>
  <si>
    <t xml:space="preserve">  20701文化</t>
  </si>
  <si>
    <t xml:space="preserve">    2070101行政运行</t>
  </si>
  <si>
    <t xml:space="preserve">    2070102一般行政管理事务</t>
  </si>
  <si>
    <t xml:space="preserve">    2070104图书馆</t>
  </si>
  <si>
    <t xml:space="preserve">    2070108文化活动</t>
  </si>
  <si>
    <t xml:space="preserve">    2070109群众文化</t>
  </si>
  <si>
    <t xml:space="preserve">    2070111文化创作与保护</t>
  </si>
  <si>
    <t xml:space="preserve">    2070112文化市场管理</t>
  </si>
  <si>
    <t xml:space="preserve">    2070199其他文化支出</t>
  </si>
  <si>
    <t xml:space="preserve">  20702文物</t>
  </si>
  <si>
    <t xml:space="preserve">    2070201行政运行</t>
  </si>
  <si>
    <t xml:space="preserve">    2070204文物保护</t>
  </si>
  <si>
    <t xml:space="preserve">    2070205博物馆</t>
  </si>
  <si>
    <t xml:space="preserve">    2070206历史名城与古迹</t>
  </si>
  <si>
    <t xml:space="preserve">    2070299其他文物支出</t>
  </si>
  <si>
    <t xml:space="preserve">  20703体育</t>
  </si>
  <si>
    <t xml:space="preserve">    2070301行政运行</t>
  </si>
  <si>
    <t xml:space="preserve">    2070302一般行政管理事务</t>
  </si>
  <si>
    <t xml:space="preserve">    2070305体育竞赛</t>
  </si>
  <si>
    <t xml:space="preserve">    2070306体育训练</t>
  </si>
  <si>
    <t xml:space="preserve">    2070308群众体育</t>
  </si>
  <si>
    <t xml:space="preserve">    2070399其他体育支出</t>
  </si>
  <si>
    <t xml:space="preserve">  20704新闻出版广播影视</t>
  </si>
  <si>
    <t xml:space="preserve">    2070404广播</t>
  </si>
  <si>
    <t xml:space="preserve">    2070406电影</t>
  </si>
  <si>
    <t xml:space="preserve">    2070499其他新闻出版广播影视支出</t>
  </si>
  <si>
    <t xml:space="preserve">  20799其他文化体育与传媒支出</t>
  </si>
  <si>
    <t xml:space="preserve">    2079902宣传文化发展专项支出</t>
  </si>
  <si>
    <t>省专款因素</t>
  </si>
  <si>
    <t xml:space="preserve">    2079999其他文化体育与传媒支出</t>
  </si>
  <si>
    <t>208社会保障和就业支出</t>
  </si>
  <si>
    <t xml:space="preserve">  20801人力资源和社会保障管理事务</t>
  </si>
  <si>
    <t xml:space="preserve">    2080101行政运行</t>
  </si>
  <si>
    <t xml:space="preserve">    2080105劳动保障监察</t>
  </si>
  <si>
    <t xml:space="preserve">    2080106就业管理事务</t>
  </si>
  <si>
    <t xml:space="preserve">    2080107社会保险业务管理事务</t>
  </si>
  <si>
    <t xml:space="preserve">    2080108信息化建设</t>
  </si>
  <si>
    <t xml:space="preserve">    2080109社会保险经办机构</t>
  </si>
  <si>
    <t xml:space="preserve">    2080110劳动关系和维权</t>
  </si>
  <si>
    <t xml:space="preserve">  20802民政管理事务</t>
  </si>
  <si>
    <t xml:space="preserve">    2080201行政运行</t>
  </si>
  <si>
    <t xml:space="preserve">    2080204拥军优属</t>
  </si>
  <si>
    <t xml:space="preserve">    2080205老龄事务</t>
  </si>
  <si>
    <t xml:space="preserve">    2080206民间组织管理</t>
  </si>
  <si>
    <t xml:space="preserve">    2080207行政区划和地名管理</t>
  </si>
  <si>
    <t xml:space="preserve">    2080208基层政权和社区建设</t>
  </si>
  <si>
    <t xml:space="preserve">    2080299其他民政管理事务支出</t>
  </si>
  <si>
    <t xml:space="preserve">  20803财政对社会保险基金的补助</t>
  </si>
  <si>
    <t xml:space="preserve">    2080308财政对城乡居民基本养老保险基金的补助</t>
  </si>
  <si>
    <t>科目调整</t>
  </si>
  <si>
    <t xml:space="preserve">    2080399财政对其他社会保险基金的补助</t>
  </si>
  <si>
    <t xml:space="preserve">  20805行政事业单位离退休</t>
  </si>
  <si>
    <t xml:space="preserve">    2080507对机关事业单位基本养老保险基金的补助</t>
  </si>
  <si>
    <t>机关事业单位养老保险制度改革</t>
  </si>
  <si>
    <t xml:space="preserve">    2080599其他行政事业单位离退休支出</t>
  </si>
  <si>
    <t xml:space="preserve">  20807就业补助</t>
  </si>
  <si>
    <t xml:space="preserve">    2080799其他就业补助支出</t>
  </si>
  <si>
    <t xml:space="preserve">  20808抚恤</t>
  </si>
  <si>
    <t xml:space="preserve">    2080801死亡抚恤</t>
  </si>
  <si>
    <t xml:space="preserve">    2080802伤残抚恤</t>
  </si>
  <si>
    <t xml:space="preserve">    2080803在乡复员、退伍军人生活补助</t>
  </si>
  <si>
    <t xml:space="preserve">    2080804优抚事业单位支出</t>
  </si>
  <si>
    <t xml:space="preserve">    2080805义务兵优待</t>
  </si>
  <si>
    <t xml:space="preserve">    2080806农村籍退役士兵老年生活补助</t>
  </si>
  <si>
    <t xml:space="preserve">    2080899其他优抚支出</t>
  </si>
  <si>
    <t xml:space="preserve">  20809退役安置</t>
  </si>
  <si>
    <t xml:space="preserve">    2080901退役士兵安置</t>
  </si>
  <si>
    <t xml:space="preserve">    2080902军队移交政府的离退休人员安置</t>
  </si>
  <si>
    <t xml:space="preserve">    2080903军队移交政府离退休干部管理机构</t>
  </si>
  <si>
    <t xml:space="preserve">    2080904退役士兵管理教育</t>
  </si>
  <si>
    <t xml:space="preserve">  20810社会福利</t>
  </si>
  <si>
    <t xml:space="preserve">    2081001儿童福利</t>
  </si>
  <si>
    <t xml:space="preserve">    2081005社会福利事业单位</t>
  </si>
  <si>
    <t xml:space="preserve">    2081099其他社会福利支出</t>
  </si>
  <si>
    <t>2016年骨灰堂建设补助</t>
  </si>
  <si>
    <t xml:space="preserve">  20811残疾人事业</t>
  </si>
  <si>
    <t xml:space="preserve">    2081101行政运行</t>
  </si>
  <si>
    <t xml:space="preserve">    2081104残疾人康复</t>
  </si>
  <si>
    <t xml:space="preserve">    2081105残疾人就业和扶贫</t>
  </si>
  <si>
    <t xml:space="preserve">    2081106残疾人体育</t>
  </si>
  <si>
    <t xml:space="preserve">    2081107残疾人生活和护理补贴</t>
  </si>
  <si>
    <t xml:space="preserve">    2081199其他残疾人事业支出</t>
  </si>
  <si>
    <t xml:space="preserve">  20815自然灾害生活救助</t>
  </si>
  <si>
    <t xml:space="preserve">    2081502地方自然灾害生活补助</t>
  </si>
  <si>
    <t xml:space="preserve">    2081599其他自然灾害生活救助支出</t>
  </si>
  <si>
    <t>2016年一次性支出</t>
  </si>
  <si>
    <t xml:space="preserve">  20816红十字事业</t>
  </si>
  <si>
    <t xml:space="preserve">    2081601行政运行</t>
  </si>
  <si>
    <t xml:space="preserve">    2081602一般行政管理事务</t>
  </si>
  <si>
    <t xml:space="preserve">    2081699其他红十字事业支出</t>
  </si>
  <si>
    <t xml:space="preserve">  20819最低生活保障</t>
  </si>
  <si>
    <t xml:space="preserve">    2081901城市最低生活保障金支出</t>
  </si>
  <si>
    <t xml:space="preserve">    2081902农村最低生活保障金支出</t>
  </si>
  <si>
    <t>补助标准提高</t>
  </si>
  <si>
    <t xml:space="preserve">  20820临时救助</t>
  </si>
  <si>
    <t xml:space="preserve">    2082001临时救助支出</t>
  </si>
  <si>
    <t xml:space="preserve">    2082002流浪乞讨人员救助支出</t>
  </si>
  <si>
    <t xml:space="preserve">  20821特困人员供养</t>
  </si>
  <si>
    <t xml:space="preserve">    2082102农村五保供养支出</t>
  </si>
  <si>
    <t xml:space="preserve">  20824补充道路交通事故社会救助基金</t>
  </si>
  <si>
    <t xml:space="preserve">    2082402交强险罚款收入补助基金支出</t>
  </si>
  <si>
    <t xml:space="preserve">  20825其他生活救助</t>
  </si>
  <si>
    <t xml:space="preserve">    2082502其他农村生活救助</t>
  </si>
  <si>
    <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20826财政对其他养老保险基金的补助</t>
    </r>
  </si>
  <si>
    <t xml:space="preserve">    2082602财政对城乡居民基本养老保险基金的补助</t>
  </si>
  <si>
    <t>科目改列</t>
  </si>
  <si>
    <t xml:space="preserve">  20827财政对其他社会保险基金的补助</t>
  </si>
  <si>
    <t xml:space="preserve">    2082799其他财政对社会保险基金的补助</t>
  </si>
  <si>
    <t xml:space="preserve">  20899其他社会保障和就业支出</t>
  </si>
  <si>
    <t xml:space="preserve">    2089901其他社会保障和就业支出</t>
  </si>
  <si>
    <t>210医疗卫生与计划生育支出</t>
  </si>
  <si>
    <t xml:space="preserve">  21001医疗卫生与计划生育管理事务</t>
  </si>
  <si>
    <t xml:space="preserve">    2100101行政运行</t>
  </si>
  <si>
    <t xml:space="preserve">    2100102一般行政管理事务</t>
  </si>
  <si>
    <t xml:space="preserve">    2100199其他医疗卫生与计划生育管理事务支出</t>
  </si>
  <si>
    <t xml:space="preserve">  21002公立医院</t>
  </si>
  <si>
    <t xml:space="preserve">    2100201综合医院</t>
  </si>
  <si>
    <t>规范科目列支，部分支出该列2100408基本公共卫生服务</t>
  </si>
  <si>
    <t xml:space="preserve">    2100202中医（民族）医院</t>
  </si>
  <si>
    <t xml:space="preserve">    2100205精神病医院</t>
  </si>
  <si>
    <t xml:space="preserve">    2100206妇产医院</t>
  </si>
  <si>
    <t xml:space="preserve">    2100299其他公立医院支出</t>
  </si>
  <si>
    <t xml:space="preserve">  21003基层医疗卫生机构</t>
  </si>
  <si>
    <t xml:space="preserve">    2100302乡镇卫生院</t>
  </si>
  <si>
    <t>规范科目列支，部分支出改列2100408基本公共卫生服务</t>
  </si>
  <si>
    <t xml:space="preserve">    2100399其他基层医疗卫生机构支出</t>
  </si>
  <si>
    <t xml:space="preserve">  21004公共卫生</t>
  </si>
  <si>
    <t xml:space="preserve">    2100401疾病预防控制机构</t>
  </si>
  <si>
    <t xml:space="preserve">    2100402卫生监督机构</t>
  </si>
  <si>
    <t xml:space="preserve">    2100403妇幼保健机构</t>
  </si>
  <si>
    <t xml:space="preserve">    2100405应急救治机构</t>
  </si>
  <si>
    <t xml:space="preserve">    2100408基本公共卫生服务</t>
  </si>
  <si>
    <t>新增科目，从原2100201综合医院和2100302乡镇卫生院改列</t>
  </si>
  <si>
    <t xml:space="preserve">    2100409重大公共卫生专项</t>
  </si>
  <si>
    <t xml:space="preserve">    2100410突发公共卫生事件应急处理</t>
  </si>
  <si>
    <t xml:space="preserve">    2100499其他公共卫生支出</t>
  </si>
  <si>
    <t xml:space="preserve">  21005医疗保障</t>
  </si>
  <si>
    <t xml:space="preserve">    2100501行政单位医疗</t>
  </si>
  <si>
    <t>科目新增，支出转列</t>
  </si>
  <si>
    <t xml:space="preserve">    2100502事业单位医疗</t>
  </si>
  <si>
    <t xml:space="preserve">    2100503公务员医疗补助</t>
  </si>
  <si>
    <t xml:space="preserve">    2100504优抚对象医疗补助</t>
  </si>
  <si>
    <t xml:space="preserve">    2100506新型农村合作医疗</t>
  </si>
  <si>
    <t xml:space="preserve">    2100509城乡医疗救助</t>
  </si>
  <si>
    <t xml:space="preserve">    2100510疾病应急救助</t>
  </si>
  <si>
    <t xml:space="preserve">    2100599其他医疗保障支出</t>
  </si>
  <si>
    <t xml:space="preserve">  21006中医药</t>
  </si>
  <si>
    <t xml:space="preserve">    2100601中医（民族医）药专项</t>
  </si>
  <si>
    <t xml:space="preserve">  21007计划生育事务</t>
  </si>
  <si>
    <t xml:space="preserve">    2100716计划生育机构</t>
  </si>
  <si>
    <t xml:space="preserve">    2100717计划生育服务</t>
  </si>
  <si>
    <t xml:space="preserve">    2100799其他计划生育事务支出</t>
  </si>
  <si>
    <t xml:space="preserve">  21010食品和药品监督管理事务</t>
  </si>
  <si>
    <t xml:space="preserve">    2101012药品事务</t>
  </si>
  <si>
    <t xml:space="preserve">    2101015医疗器械事务</t>
  </si>
  <si>
    <t xml:space="preserve">    2101016食品安全事务</t>
  </si>
  <si>
    <t xml:space="preserve">    2101050事业运行</t>
  </si>
  <si>
    <t xml:space="preserve">    2101099其他食品和药品监督管理事务支出</t>
  </si>
  <si>
    <t xml:space="preserve">  21011行政事业单位医疗</t>
  </si>
  <si>
    <t xml:space="preserve">    2101101行政单位医疗</t>
  </si>
  <si>
    <t xml:space="preserve">    2101102事业单位医疗</t>
  </si>
  <si>
    <t xml:space="preserve">    2101103公务员医疗补助</t>
  </si>
  <si>
    <t xml:space="preserve">    2101199其他行政事业单位医疗支出</t>
  </si>
  <si>
    <t xml:space="preserve">  21012财政对基本医疗保险基金的补助</t>
  </si>
  <si>
    <t xml:space="preserve">    2101202财政对城乡居民基本医疗保险基金的补助</t>
  </si>
  <si>
    <t xml:space="preserve">  21013医疗救助</t>
  </si>
  <si>
    <t xml:space="preserve">    2101301城乡医疗救助</t>
  </si>
  <si>
    <t xml:space="preserve">    2101302疾病应急救助</t>
  </si>
  <si>
    <t xml:space="preserve">  21014优抚对象医疗</t>
  </si>
  <si>
    <t xml:space="preserve">    2101401优抚对象医疗补助</t>
  </si>
  <si>
    <t xml:space="preserve">  21099其他医疗卫生与计划生育支出</t>
  </si>
  <si>
    <t xml:space="preserve">    2109901其他医疗卫生与计划生育支出</t>
  </si>
  <si>
    <t>211节能环保支出</t>
  </si>
  <si>
    <t xml:space="preserve">  21101环境保护管理事务</t>
  </si>
  <si>
    <t xml:space="preserve">    2110101行政运行</t>
  </si>
  <si>
    <t xml:space="preserve">    2110102一般行政管理事务</t>
  </si>
  <si>
    <t xml:space="preserve">    2110104环境保护宣传</t>
  </si>
  <si>
    <t xml:space="preserve">    2110105环境保护法规、规划及标准</t>
  </si>
  <si>
    <t>规划编制一次性支出</t>
  </si>
  <si>
    <t xml:space="preserve">    2110199其他环境保护管理事务支出</t>
  </si>
  <si>
    <t xml:space="preserve">  21102环境监测与监察</t>
  </si>
  <si>
    <t xml:space="preserve">    2110299其他环境监测与监察支出</t>
  </si>
  <si>
    <t xml:space="preserve">  21103污染防治</t>
  </si>
  <si>
    <t xml:space="preserve">    2110301大气</t>
  </si>
  <si>
    <t xml:space="preserve">    2110302水体</t>
  </si>
  <si>
    <t xml:space="preserve">    2110307排污费安排的支出</t>
  </si>
  <si>
    <t xml:space="preserve">    2110399其他污染防治支出</t>
  </si>
  <si>
    <t xml:space="preserve">  21104自然生态保护</t>
  </si>
  <si>
    <t xml:space="preserve">    2110402农村环境保护</t>
  </si>
  <si>
    <t>一次性支出</t>
  </si>
  <si>
    <t xml:space="preserve">  21111污染减排</t>
  </si>
  <si>
    <t xml:space="preserve">    2111102环境执法监察</t>
  </si>
  <si>
    <t xml:space="preserve">    2111199其他污染减排支出</t>
  </si>
  <si>
    <t xml:space="preserve">  21113循环经济</t>
  </si>
  <si>
    <t xml:space="preserve">    2111301循环经济</t>
  </si>
  <si>
    <t xml:space="preserve">  21199其他节能环保支出</t>
  </si>
  <si>
    <t xml:space="preserve">    2119901其他节能环保支出</t>
  </si>
  <si>
    <t>212城乡社区支出</t>
  </si>
  <si>
    <t xml:space="preserve">  21201城乡社区管理事务</t>
  </si>
  <si>
    <t xml:space="preserve">    2120101行政运行</t>
  </si>
  <si>
    <t xml:space="preserve">    2120102一般行政管理事务</t>
  </si>
  <si>
    <t xml:space="preserve">    2120104城管执法</t>
  </si>
  <si>
    <t xml:space="preserve">    2120199其他城乡社区管理事务支出</t>
  </si>
  <si>
    <t xml:space="preserve">  21202城乡社区规划与管理</t>
  </si>
  <si>
    <t xml:space="preserve">    2120201城乡社区规划与管理</t>
  </si>
  <si>
    <t xml:space="preserve">  21203城乡社区公共设施</t>
  </si>
  <si>
    <t xml:space="preserve">    2120303小城镇基础设施建设</t>
  </si>
  <si>
    <t>2016年小城镇培育试点资金</t>
  </si>
  <si>
    <t xml:space="preserve">    2120399其他城乡社区公共设施支出</t>
  </si>
  <si>
    <t>2016年城市公交购置</t>
  </si>
  <si>
    <t xml:space="preserve">  21205城乡社区环境卫生</t>
  </si>
  <si>
    <t xml:space="preserve">    2120501城乡社区环境卫生</t>
  </si>
  <si>
    <t>2016年创国卫</t>
  </si>
  <si>
    <t xml:space="preserve">  21206建设市场管理与监督</t>
  </si>
  <si>
    <t xml:space="preserve">    2120601建设市场管理与监督</t>
  </si>
  <si>
    <t xml:space="preserve">  21299其他城乡社区支出</t>
  </si>
  <si>
    <t xml:space="preserve">    2129999其他城乡社区支出</t>
  </si>
  <si>
    <t>213农林水支出</t>
  </si>
  <si>
    <t>水利建设专项停征、省补助等因素</t>
  </si>
  <si>
    <t xml:space="preserve">  21301农业</t>
  </si>
  <si>
    <t xml:space="preserve">    2130101行政运行</t>
  </si>
  <si>
    <t xml:space="preserve">    2130102一般行政管理事务</t>
  </si>
  <si>
    <t xml:space="preserve">    2130104事业运行</t>
  </si>
  <si>
    <t xml:space="preserve">    2130106科技转化与推广服务</t>
  </si>
  <si>
    <t xml:space="preserve">    2130108病虫害控制</t>
  </si>
  <si>
    <t xml:space="preserve">    2130109农产品质量安全</t>
  </si>
  <si>
    <t xml:space="preserve">    2130110执法监管</t>
  </si>
  <si>
    <t xml:space="preserve">    2130112农业行业业务管理</t>
  </si>
  <si>
    <t xml:space="preserve">    2130122农业生产支持补贴</t>
  </si>
  <si>
    <t xml:space="preserve">    2130152对高校毕业生到基层任职补助</t>
  </si>
  <si>
    <t xml:space="preserve">    2130199其他农业支出</t>
  </si>
  <si>
    <t xml:space="preserve">  21302林业</t>
  </si>
  <si>
    <t xml:space="preserve">    2130201行政运行</t>
  </si>
  <si>
    <t xml:space="preserve">    2130204林业事业机构</t>
  </si>
  <si>
    <t xml:space="preserve">    2130205森林培育</t>
  </si>
  <si>
    <t xml:space="preserve">    2130206林业技术推广</t>
  </si>
  <si>
    <t xml:space="preserve">    2130207森林资源管理</t>
  </si>
  <si>
    <t xml:space="preserve">    2130209森林生态效益补偿</t>
  </si>
  <si>
    <t xml:space="preserve">    2130213林业执法与监督</t>
  </si>
  <si>
    <t xml:space="preserve">    2130234林业防灾减灾</t>
  </si>
  <si>
    <t xml:space="preserve">    2130299其他林业支出</t>
  </si>
  <si>
    <t xml:space="preserve">  21303水利</t>
  </si>
  <si>
    <t xml:space="preserve">    2130301行政运行</t>
  </si>
  <si>
    <t xml:space="preserve">    2130304水利行业业务管理</t>
  </si>
  <si>
    <t xml:space="preserve">    2130305水利工程建设</t>
  </si>
  <si>
    <t xml:space="preserve">    2130306水利工程运行与维护</t>
  </si>
  <si>
    <t xml:space="preserve">    2130308水利前期工作</t>
  </si>
  <si>
    <t xml:space="preserve">    2130310水土保持</t>
  </si>
  <si>
    <t xml:space="preserve">    2130311水资源节约管理与保护</t>
  </si>
  <si>
    <t xml:space="preserve">    2130313水文测报</t>
  </si>
  <si>
    <t xml:space="preserve">    2130314防汛</t>
  </si>
  <si>
    <t xml:space="preserve">    2130316农田水利</t>
  </si>
  <si>
    <t xml:space="preserve">    2130321大中型水库移民后期扶持专项支出</t>
  </si>
  <si>
    <t xml:space="preserve">    2130331水资源费安排的支出</t>
  </si>
  <si>
    <t xml:space="preserve">    2130399其他水利支出</t>
  </si>
  <si>
    <t xml:space="preserve">  21305扶贫</t>
  </si>
  <si>
    <t xml:space="preserve">    2130599其他扶贫支出</t>
  </si>
  <si>
    <t xml:space="preserve">  21306农业综合开发</t>
  </si>
  <si>
    <t xml:space="preserve">    2130601机构运行</t>
  </si>
  <si>
    <t xml:space="preserve">    2130699其他农业综合开发支出</t>
  </si>
  <si>
    <t xml:space="preserve">  21307农村综合改革</t>
  </si>
  <si>
    <t xml:space="preserve">    2130701对村级一事一议的补助</t>
  </si>
  <si>
    <t xml:space="preserve">    2130705对村民委员会和村党支部的补助</t>
  </si>
  <si>
    <t>2016年支出数中包含15年、16年村党支部村主任基本报酬</t>
  </si>
  <si>
    <t xml:space="preserve">    2130706对村集体经济组织的补助</t>
  </si>
  <si>
    <t xml:space="preserve">    2130799其他农村综合改革支出</t>
  </si>
  <si>
    <t xml:space="preserve">  21308普惠金融发展支出</t>
  </si>
  <si>
    <t xml:space="preserve">    2130801支持农村金融机构</t>
  </si>
  <si>
    <t xml:space="preserve">  21399其他农林水支出</t>
  </si>
  <si>
    <t xml:space="preserve">    2139999其他农林水支出</t>
  </si>
  <si>
    <t>214交通运输支出</t>
  </si>
  <si>
    <t xml:space="preserve">  21401公路水路运输</t>
  </si>
  <si>
    <t xml:space="preserve">    2140101行政运行</t>
  </si>
  <si>
    <t xml:space="preserve">    2140102一般行政管理事务</t>
  </si>
  <si>
    <t xml:space="preserve">    2140104公路新建</t>
  </si>
  <si>
    <t xml:space="preserve">    2140105公路改建</t>
  </si>
  <si>
    <t xml:space="preserve">    2140106公路养护</t>
  </si>
  <si>
    <t xml:space="preserve">    2140107特大型桥梁建设</t>
  </si>
  <si>
    <t xml:space="preserve">    2140108公路路政管理</t>
  </si>
  <si>
    <t xml:space="preserve">    2140109公路和运输信息化建设</t>
  </si>
  <si>
    <t xml:space="preserve">    2140110公路和运输安全</t>
  </si>
  <si>
    <t xml:space="preserve">    2140112公路运输管理</t>
  </si>
  <si>
    <t xml:space="preserve">    2140199其他公路水路运输支出</t>
  </si>
  <si>
    <t xml:space="preserve">  21402铁路运输</t>
  </si>
  <si>
    <t xml:space="preserve">    2140206铁路安全</t>
  </si>
  <si>
    <t xml:space="preserve">    2140299其他铁路运输支出</t>
  </si>
  <si>
    <t xml:space="preserve">  21404成品油价格改革对交通运输的补贴</t>
  </si>
  <si>
    <t xml:space="preserve">    2140401对城市公交的补贴</t>
  </si>
  <si>
    <t xml:space="preserve">    2140402对农村道路客运的补贴</t>
  </si>
  <si>
    <t xml:space="preserve">    2140403对出租车的补贴</t>
  </si>
  <si>
    <t xml:space="preserve">  21405邮政业支出</t>
  </si>
  <si>
    <t xml:space="preserve">    2140599其他邮政业支出</t>
  </si>
  <si>
    <t xml:space="preserve">  21406车辆购置税支出</t>
  </si>
  <si>
    <t xml:space="preserve">    2140699车辆购置税其他支出</t>
  </si>
  <si>
    <t>215资源勘探信息等支出</t>
  </si>
  <si>
    <t xml:space="preserve">  21502制造业</t>
  </si>
  <si>
    <t xml:space="preserve">    2150201行政运行</t>
  </si>
  <si>
    <t xml:space="preserve">  21505工业和信息产业监管</t>
  </si>
  <si>
    <t xml:space="preserve">    2150510工业和信息产业支持</t>
  </si>
  <si>
    <t xml:space="preserve">    2150599其他工业和信息产业监管支出</t>
  </si>
  <si>
    <t xml:space="preserve">  21506安全生产监管</t>
  </si>
  <si>
    <t xml:space="preserve">    2150601行政运行</t>
  </si>
  <si>
    <t xml:space="preserve">    2150605安全监管监察专项</t>
  </si>
  <si>
    <t xml:space="preserve">    2150699其他安全生产监管支出</t>
  </si>
  <si>
    <t xml:space="preserve">  21507国有资产监管</t>
  </si>
  <si>
    <t xml:space="preserve">    2150799其他国有资产监管支出</t>
  </si>
  <si>
    <t xml:space="preserve">  21508支持中小企业发展和管理支出</t>
  </si>
  <si>
    <t xml:space="preserve">    2150899其他支持中小企业发展和管理支出</t>
  </si>
  <si>
    <t>216商业服务业等支出</t>
  </si>
  <si>
    <t xml:space="preserve">  21602商业流通事务</t>
  </si>
  <si>
    <t xml:space="preserve">    2160201行政运行</t>
  </si>
  <si>
    <t xml:space="preserve">    2160299其他商业流通事务支出</t>
  </si>
  <si>
    <t xml:space="preserve">  21605旅游业管理与服务支出</t>
  </si>
  <si>
    <t xml:space="preserve">    2160501行政运行</t>
  </si>
  <si>
    <t xml:space="preserve">    2160505旅游行业业务管理</t>
  </si>
  <si>
    <t xml:space="preserve">    2160599其他旅游业管理与服务支出</t>
  </si>
  <si>
    <t xml:space="preserve">  21606涉外发展服务支出</t>
  </si>
  <si>
    <t xml:space="preserve">    2160699其他涉外发展服务支出</t>
  </si>
  <si>
    <t xml:space="preserve">  21699其他商业服务业等支出</t>
  </si>
  <si>
    <t xml:space="preserve">    2169999其他商业服务业等支出</t>
  </si>
  <si>
    <t>217金融支出</t>
  </si>
  <si>
    <t xml:space="preserve">  21701金融部门行政支出</t>
  </si>
  <si>
    <t xml:space="preserve">    2170150事业运行</t>
  </si>
  <si>
    <t xml:space="preserve">  21799其他金融支出</t>
  </si>
  <si>
    <t xml:space="preserve">    2179901其他金融支出</t>
  </si>
  <si>
    <t>219援助其他地区支出</t>
  </si>
  <si>
    <t xml:space="preserve">  21999其他支出</t>
  </si>
  <si>
    <t>220国土海洋气象等支出</t>
  </si>
  <si>
    <t xml:space="preserve">  22001国土资源事务</t>
  </si>
  <si>
    <t xml:space="preserve">    2200101行政运行</t>
  </si>
  <si>
    <t xml:space="preserve">    2200104国土资源规划及管理</t>
  </si>
  <si>
    <t xml:space="preserve">    2200108国土资源行业业务管理</t>
  </si>
  <si>
    <t xml:space="preserve">    2200109国土资源调查</t>
  </si>
  <si>
    <t xml:space="preserve">    2200111地质灾害防治</t>
  </si>
  <si>
    <t xml:space="preserve">    2200150事业运行</t>
  </si>
  <si>
    <t xml:space="preserve">    2200199其他国土资源事务支出</t>
  </si>
  <si>
    <t xml:space="preserve">  22005气象事务</t>
  </si>
  <si>
    <t xml:space="preserve">    2200501行政运行</t>
  </si>
  <si>
    <t xml:space="preserve">    2200504气象事业机构</t>
  </si>
  <si>
    <t xml:space="preserve">    2200508气象预报预测</t>
  </si>
  <si>
    <t xml:space="preserve">    2200509气象服务</t>
  </si>
  <si>
    <t xml:space="preserve">    2200510气象装备保障维护</t>
  </si>
  <si>
    <t xml:space="preserve">    2200599其他气象事务支出</t>
  </si>
  <si>
    <t>221住房保障支出</t>
  </si>
  <si>
    <t xml:space="preserve">  22101保障性安居工程支出</t>
  </si>
  <si>
    <t xml:space="preserve">    2210105农村危房改造</t>
  </si>
  <si>
    <t xml:space="preserve">    2210199其他保障性安居工程支出</t>
  </si>
  <si>
    <t xml:space="preserve">  22103城乡社区住宅</t>
  </si>
  <si>
    <t xml:space="preserve">    2210302住房公积金管理</t>
  </si>
  <si>
    <t xml:space="preserve">    2210399其他城乡社区住宅支出</t>
  </si>
  <si>
    <t>222粮油物资储备支出</t>
  </si>
  <si>
    <t xml:space="preserve">  22201粮油事务</t>
  </si>
  <si>
    <t xml:space="preserve">    2220112粮食财务挂账利息补贴</t>
  </si>
  <si>
    <t xml:space="preserve">    2220199其他粮油事务支出</t>
  </si>
  <si>
    <t>227预备费</t>
  </si>
  <si>
    <t>229其他支出</t>
  </si>
  <si>
    <t>232债务付息支出</t>
  </si>
  <si>
    <t xml:space="preserve">  23203地方政府一般债务付息支出</t>
  </si>
  <si>
    <t xml:space="preserve">    2320301地方政府一般债券付息支出</t>
  </si>
  <si>
    <t>233债务发行费用支出</t>
  </si>
  <si>
    <t xml:space="preserve">  23303地方政府一般债务发行费用支出</t>
  </si>
  <si>
    <t>附表2</t>
  </si>
  <si>
    <t>永康市2023年一般公共预算支出预算调整方案（草案）</t>
  </si>
  <si>
    <r>
      <t xml:space="preserve">  </t>
    </r>
    <r>
      <rPr>
        <sz val="12"/>
        <rFont val="方正书宋_GBK"/>
        <family val="0"/>
      </rPr>
      <t>　　单位：万元</t>
    </r>
  </si>
  <si>
    <r>
      <t>2023</t>
    </r>
    <r>
      <rPr>
        <b/>
        <sz val="12"/>
        <rFont val="宋体"/>
        <family val="0"/>
      </rPr>
      <t>年初预算数</t>
    </r>
  </si>
  <si>
    <t>一般公共预算支出合计</t>
  </si>
  <si>
    <t>一、本级支出</t>
  </si>
  <si>
    <r>
      <t>201</t>
    </r>
    <r>
      <rPr>
        <sz val="12"/>
        <rFont val="宋体"/>
        <family val="0"/>
      </rPr>
      <t>一般公共服务支出</t>
    </r>
  </si>
  <si>
    <r>
      <t>204</t>
    </r>
    <r>
      <rPr>
        <sz val="12"/>
        <rFont val="宋体"/>
        <family val="0"/>
      </rPr>
      <t>公共安全支出</t>
    </r>
  </si>
  <si>
    <r>
      <t>205</t>
    </r>
    <r>
      <rPr>
        <sz val="12"/>
        <rFont val="宋体"/>
        <family val="0"/>
      </rPr>
      <t>教育支出</t>
    </r>
  </si>
  <si>
    <t>学生资助补助经费</t>
  </si>
  <si>
    <r>
      <t>206</t>
    </r>
    <r>
      <rPr>
        <sz val="12"/>
        <rFont val="宋体"/>
        <family val="0"/>
      </rPr>
      <t>科学技术支出</t>
    </r>
  </si>
  <si>
    <t>科技发展专项</t>
  </si>
  <si>
    <r>
      <t>207</t>
    </r>
    <r>
      <rPr>
        <sz val="12"/>
        <rFont val="宋体"/>
        <family val="0"/>
      </rPr>
      <t>文化旅游体育与传媒支出</t>
    </r>
  </si>
  <si>
    <t>省文物保护资金；2023年国家非物质文化遗产保护资金</t>
  </si>
  <si>
    <r>
      <t>208</t>
    </r>
    <r>
      <rPr>
        <sz val="12"/>
        <rFont val="宋体"/>
        <family val="0"/>
      </rPr>
      <t>社会保障和就业支出</t>
    </r>
  </si>
  <si>
    <t>社区综合补贴；慈善事业引导资金</t>
  </si>
  <si>
    <r>
      <t>210</t>
    </r>
    <r>
      <rPr>
        <sz val="12"/>
        <rFont val="宋体"/>
        <family val="0"/>
      </rPr>
      <t>卫生健康支出</t>
    </r>
  </si>
  <si>
    <t>重症医疗救治床位建设项目</t>
  </si>
  <si>
    <r>
      <t>211</t>
    </r>
    <r>
      <rPr>
        <sz val="12"/>
        <rFont val="宋体"/>
        <family val="0"/>
      </rPr>
      <t>节能环保支出</t>
    </r>
  </si>
  <si>
    <t>2023年中央大气污染防治资金；新能源汽车推广应用和充电基础设施建设奖补资金</t>
  </si>
  <si>
    <r>
      <t>212</t>
    </r>
    <r>
      <rPr>
        <sz val="12"/>
        <rFont val="宋体"/>
        <family val="0"/>
      </rPr>
      <t>城乡社区支出</t>
    </r>
  </si>
  <si>
    <t>乡镇存量资金存续使用</t>
  </si>
  <si>
    <r>
      <t>213</t>
    </r>
    <r>
      <rPr>
        <sz val="12"/>
        <rFont val="宋体"/>
        <family val="0"/>
      </rPr>
      <t>农林水支出</t>
    </r>
  </si>
  <si>
    <t>农业经营主体能力提升资金；省水利建设与发展专项</t>
  </si>
  <si>
    <r>
      <t>214</t>
    </r>
    <r>
      <rPr>
        <sz val="12"/>
        <rFont val="宋体"/>
        <family val="0"/>
      </rPr>
      <t>交通运输支出</t>
    </r>
  </si>
  <si>
    <t>省级交通运输发展专项；农村客运补贴资金、城市交通发展奖励资金</t>
  </si>
  <si>
    <r>
      <t>215</t>
    </r>
    <r>
      <rPr>
        <sz val="12"/>
        <rFont val="宋体"/>
        <family val="0"/>
      </rPr>
      <t>资源勘探工业信息等支出</t>
    </r>
  </si>
  <si>
    <t>工业与信息化发展财政专项；收回稳生产项目资金</t>
  </si>
  <si>
    <r>
      <t>216</t>
    </r>
    <r>
      <rPr>
        <sz val="12"/>
        <rFont val="宋体"/>
        <family val="0"/>
      </rPr>
      <t>商业服务业等支出</t>
    </r>
  </si>
  <si>
    <t>中央服务业发展资金；外经贸发展资金</t>
  </si>
  <si>
    <r>
      <t>217</t>
    </r>
    <r>
      <rPr>
        <sz val="12"/>
        <rFont val="宋体"/>
        <family val="0"/>
      </rPr>
      <t>金融支出</t>
    </r>
  </si>
  <si>
    <r>
      <t>219</t>
    </r>
    <r>
      <rPr>
        <sz val="12"/>
        <rFont val="宋体"/>
        <family val="0"/>
      </rPr>
      <t>援助其他地区支出</t>
    </r>
  </si>
  <si>
    <r>
      <t>220</t>
    </r>
    <r>
      <rPr>
        <sz val="12"/>
        <rFont val="宋体"/>
        <family val="0"/>
      </rPr>
      <t>自然资源海洋气象等支出</t>
    </r>
  </si>
  <si>
    <r>
      <t>221</t>
    </r>
    <r>
      <rPr>
        <sz val="12"/>
        <rFont val="宋体"/>
        <family val="0"/>
      </rPr>
      <t>住房保障支出</t>
    </r>
  </si>
  <si>
    <r>
      <t>222</t>
    </r>
    <r>
      <rPr>
        <sz val="12"/>
        <rFont val="宋体"/>
        <family val="0"/>
      </rPr>
      <t>粮油物资储备支出</t>
    </r>
  </si>
  <si>
    <r>
      <t>224</t>
    </r>
    <r>
      <rPr>
        <sz val="12"/>
        <rFont val="宋体"/>
        <family val="0"/>
      </rPr>
      <t>灾害防治及应急管理支出</t>
    </r>
  </si>
  <si>
    <r>
      <t>227</t>
    </r>
    <r>
      <rPr>
        <sz val="12"/>
        <rFont val="宋体"/>
        <family val="0"/>
      </rPr>
      <t>预备费</t>
    </r>
  </si>
  <si>
    <r>
      <t>229</t>
    </r>
    <r>
      <rPr>
        <sz val="12"/>
        <rFont val="宋体"/>
        <family val="0"/>
      </rPr>
      <t>其他支出</t>
    </r>
  </si>
  <si>
    <t>二、转移性支出</t>
  </si>
  <si>
    <t>（一）预计上解省财政支出</t>
  </si>
  <si>
    <t>（二）援助其他地区支出</t>
  </si>
  <si>
    <t>（三）调出资金</t>
  </si>
  <si>
    <t>（四）安排预算稳定调节基金</t>
  </si>
  <si>
    <t>（五）地方政府一般债券还本支出</t>
  </si>
  <si>
    <t>（六）结转下年</t>
  </si>
  <si>
    <t>附表3</t>
  </si>
  <si>
    <t>永康市2023年政府性基金收入预算调整方案（草案）</t>
  </si>
  <si>
    <t>政府性基金收入合计</t>
  </si>
  <si>
    <r>
      <t>（一）</t>
    </r>
    <r>
      <rPr>
        <sz val="12"/>
        <rFont val="宋体"/>
        <family val="0"/>
      </rPr>
      <t>国有土地收益基金收入</t>
    </r>
  </si>
  <si>
    <r>
      <t>（二）</t>
    </r>
    <r>
      <rPr>
        <sz val="12"/>
        <rFont val="宋体"/>
        <family val="0"/>
      </rPr>
      <t>农业土地开发资金收入</t>
    </r>
  </si>
  <si>
    <r>
      <t>（三）</t>
    </r>
    <r>
      <rPr>
        <sz val="12"/>
        <rFont val="宋体"/>
        <family val="0"/>
      </rPr>
      <t>国有土地使用权出让收入</t>
    </r>
  </si>
  <si>
    <r>
      <t xml:space="preserve">   1</t>
    </r>
    <r>
      <rPr>
        <sz val="12"/>
        <rFont val="宋体"/>
        <family val="0"/>
      </rPr>
      <t>、土地出让价款收入</t>
    </r>
  </si>
  <si>
    <r>
      <t xml:space="preserve">   2</t>
    </r>
    <r>
      <rPr>
        <sz val="12"/>
        <rFont val="宋体"/>
        <family val="0"/>
      </rPr>
      <t>、补缴的土地价款</t>
    </r>
  </si>
  <si>
    <r>
      <t xml:space="preserve">   3</t>
    </r>
    <r>
      <rPr>
        <sz val="12"/>
        <rFont val="宋体"/>
        <family val="0"/>
      </rPr>
      <t>、划拨土地收入</t>
    </r>
  </si>
  <si>
    <r>
      <t xml:space="preserve">   4</t>
    </r>
    <r>
      <rPr>
        <sz val="12"/>
        <rFont val="宋体"/>
        <family val="0"/>
      </rPr>
      <t>、缴纳新增建设用地土地有偿使用费</t>
    </r>
  </si>
  <si>
    <r>
      <t xml:space="preserve">   5</t>
    </r>
    <r>
      <rPr>
        <sz val="12"/>
        <rFont val="宋体"/>
        <family val="0"/>
      </rPr>
      <t>、 其他土地出让金收入</t>
    </r>
  </si>
  <si>
    <r>
      <t>（四）</t>
    </r>
    <r>
      <rPr>
        <sz val="12"/>
        <rFont val="宋体"/>
        <family val="0"/>
      </rPr>
      <t>彩票公益金收入</t>
    </r>
  </si>
  <si>
    <r>
      <t>（五）</t>
    </r>
    <r>
      <rPr>
        <sz val="12"/>
        <rFont val="宋体"/>
        <family val="0"/>
      </rPr>
      <t>城市基础设施配套费收入</t>
    </r>
  </si>
  <si>
    <r>
      <t>（六）</t>
    </r>
    <r>
      <rPr>
        <sz val="12"/>
        <rFont val="宋体"/>
        <family val="0"/>
      </rPr>
      <t>污水处理费收入</t>
    </r>
  </si>
  <si>
    <r>
      <t>（七）</t>
    </r>
    <r>
      <rPr>
        <sz val="12"/>
        <rFont val="宋体"/>
        <family val="0"/>
      </rPr>
      <t>其他政府性基金收入</t>
    </r>
  </si>
  <si>
    <r>
      <t>（八）</t>
    </r>
    <r>
      <rPr>
        <sz val="12"/>
        <rFont val="等线"/>
        <family val="0"/>
      </rPr>
      <t>专项债务对应项目专项收入</t>
    </r>
  </si>
  <si>
    <r>
      <t>（一）</t>
    </r>
    <r>
      <rPr>
        <sz val="12"/>
        <rFont val="宋体"/>
        <family val="0"/>
      </rPr>
      <t>上级转移支付收入</t>
    </r>
  </si>
  <si>
    <r>
      <t>（二）</t>
    </r>
    <r>
      <rPr>
        <sz val="12"/>
        <rFont val="宋体"/>
        <family val="0"/>
      </rPr>
      <t>调入资金</t>
    </r>
  </si>
  <si>
    <t>（三）地方政府专项债务转贷收入</t>
  </si>
  <si>
    <r>
      <t>（四）</t>
    </r>
    <r>
      <rPr>
        <sz val="12"/>
        <rFont val="宋体"/>
        <family val="0"/>
      </rPr>
      <t>使用结转资金</t>
    </r>
  </si>
  <si>
    <t>附表4</t>
  </si>
  <si>
    <t>永康市2023年政府性基金支出预算调整方案（草案）</t>
  </si>
  <si>
    <t>科目编码</t>
  </si>
  <si>
    <t>政府性基金支出合计</t>
  </si>
  <si>
    <t>（一）文化旅游体育与传媒支出</t>
  </si>
  <si>
    <t>20709</t>
  </si>
  <si>
    <t>国家电影事业发展专项资金安排的支出</t>
  </si>
  <si>
    <t>（二）社会保障和就业支出</t>
  </si>
  <si>
    <t>大中型水库移民后期扶持基金支出</t>
  </si>
  <si>
    <t>中央水库移民扶持基金</t>
  </si>
  <si>
    <t>小型水库移民扶助基金安排的支出</t>
  </si>
  <si>
    <t>（三）节能环保支出</t>
  </si>
  <si>
    <t>可再生能源电价附加收入安排的支出</t>
  </si>
  <si>
    <t>废弃电器电子产品处理基金支出</t>
  </si>
  <si>
    <t>（四）城乡社区支出</t>
  </si>
  <si>
    <t>国有土地使用权出让收入安排的支出</t>
  </si>
  <si>
    <r>
      <t xml:space="preserve">     </t>
    </r>
    <r>
      <rPr>
        <sz val="12"/>
        <rFont val="宋体"/>
        <family val="0"/>
      </rPr>
      <t>征地和拆迁补偿支出</t>
    </r>
  </si>
  <si>
    <t>镇（街、区）征地和拆迁补偿支出；高新区永武飞地征地经费</t>
  </si>
  <si>
    <r>
      <t xml:space="preserve">     </t>
    </r>
    <r>
      <rPr>
        <sz val="12"/>
        <rFont val="宋体"/>
        <family val="0"/>
      </rPr>
      <t>土地开发支出</t>
    </r>
  </si>
  <si>
    <r>
      <t xml:space="preserve">     </t>
    </r>
    <r>
      <rPr>
        <sz val="12"/>
        <rFont val="宋体"/>
        <family val="0"/>
      </rPr>
      <t>城市建设支出</t>
    </r>
  </si>
  <si>
    <t>收回政府投资项目资金</t>
  </si>
  <si>
    <r>
      <t xml:space="preserve">     </t>
    </r>
    <r>
      <rPr>
        <sz val="12"/>
        <rFont val="宋体"/>
        <family val="0"/>
      </rPr>
      <t>农村基础设施建设支出</t>
    </r>
  </si>
  <si>
    <t>乡镇存量资金存续使用；中心镇培育资金</t>
  </si>
  <si>
    <r>
      <t xml:space="preserve">     </t>
    </r>
    <r>
      <rPr>
        <sz val="12"/>
        <rFont val="宋体"/>
        <family val="0"/>
      </rPr>
      <t>补助被征地农民支出</t>
    </r>
  </si>
  <si>
    <t>减少计提社保风险金</t>
  </si>
  <si>
    <r>
      <t xml:space="preserve">     </t>
    </r>
    <r>
      <rPr>
        <sz val="12"/>
        <rFont val="宋体"/>
        <family val="0"/>
      </rPr>
      <t>土地出让业务支出</t>
    </r>
  </si>
  <si>
    <t xml:space="preserve">     农业生产发展支出</t>
  </si>
  <si>
    <r>
      <t xml:space="preserve">     </t>
    </r>
    <r>
      <rPr>
        <sz val="12"/>
        <rFont val="宋体"/>
        <family val="0"/>
      </rPr>
      <t>其他土地使用权出让金支出</t>
    </r>
  </si>
  <si>
    <t>社区综合补贴调整到一般公共预算支出</t>
  </si>
  <si>
    <t xml:space="preserve">    国有土地收益基金安排的支出</t>
  </si>
  <si>
    <t xml:space="preserve">     其他国有土地收益基金支出</t>
  </si>
  <si>
    <t xml:space="preserve">    农业土地开发资金安排的支出</t>
  </si>
  <si>
    <t xml:space="preserve">    城市基础设施配套费安排的支出</t>
  </si>
  <si>
    <t>2121301</t>
  </si>
  <si>
    <r>
      <t xml:space="preserve">     </t>
    </r>
    <r>
      <rPr>
        <sz val="12"/>
        <rFont val="宋体"/>
        <family val="0"/>
      </rPr>
      <t>城市公共设施</t>
    </r>
  </si>
  <si>
    <t>2121302</t>
  </si>
  <si>
    <r>
      <t xml:space="preserve">     </t>
    </r>
    <r>
      <rPr>
        <sz val="12"/>
        <rFont val="宋体"/>
        <family val="0"/>
      </rPr>
      <t>城市环境卫生</t>
    </r>
  </si>
  <si>
    <t>2121399</t>
  </si>
  <si>
    <r>
      <t xml:space="preserve">     </t>
    </r>
    <r>
      <rPr>
        <sz val="12"/>
        <rFont val="宋体"/>
        <family val="0"/>
      </rPr>
      <t>其他城市基础设施配套费安排的支出</t>
    </r>
  </si>
  <si>
    <t xml:space="preserve">    污水处理费安排的支出</t>
  </si>
  <si>
    <t>2121401</t>
  </si>
  <si>
    <r>
      <t xml:space="preserve">     </t>
    </r>
    <r>
      <rPr>
        <sz val="12"/>
        <rFont val="宋体"/>
        <family val="0"/>
      </rPr>
      <t>污水处理设施建设和运营</t>
    </r>
  </si>
  <si>
    <r>
      <t xml:space="preserve">     </t>
    </r>
    <r>
      <rPr>
        <sz val="12"/>
        <rFont val="宋体"/>
        <family val="0"/>
      </rPr>
      <t>代征手续费</t>
    </r>
  </si>
  <si>
    <r>
      <t xml:space="preserve">     </t>
    </r>
    <r>
      <rPr>
        <sz val="12"/>
        <rFont val="宋体"/>
        <family val="0"/>
      </rPr>
      <t>其他污水处理费安排的支出</t>
    </r>
  </si>
  <si>
    <t>21215</t>
  </si>
  <si>
    <t xml:space="preserve">    土地储备专项债券收入安排的支出</t>
  </si>
  <si>
    <t>21219</t>
  </si>
  <si>
    <t>污水处理费对应专项债务收入安排的支出</t>
  </si>
  <si>
    <t>　　污水处理设施建设和运营</t>
  </si>
  <si>
    <t>专项债券</t>
  </si>
  <si>
    <t xml:space="preserve">  21219</t>
  </si>
  <si>
    <t>其他国有土地使用权出让收入对应专项债务收入安排的支出</t>
  </si>
  <si>
    <t>（五）农林水支出</t>
  </si>
  <si>
    <t>大中型水库库区基金安排的支出</t>
  </si>
  <si>
    <t>三峡水库库区基金支出</t>
  </si>
  <si>
    <t>国家重大水利工程建设基金安排的支出</t>
  </si>
  <si>
    <t>（六）商业服务业等支出</t>
  </si>
  <si>
    <t>旅游发展基金支出</t>
  </si>
  <si>
    <t>214</t>
  </si>
  <si>
    <t>（七）交通运输支出</t>
  </si>
  <si>
    <t xml:space="preserve">    21469</t>
  </si>
  <si>
    <r>
      <t xml:space="preserve">    </t>
    </r>
    <r>
      <rPr>
        <sz val="12"/>
        <color indexed="8"/>
        <rFont val="宋体"/>
        <family val="0"/>
      </rPr>
      <t>民航发展基金支出</t>
    </r>
  </si>
  <si>
    <t xml:space="preserve">      2146907</t>
  </si>
  <si>
    <r>
      <t xml:space="preserve">         </t>
    </r>
    <r>
      <rPr>
        <sz val="12"/>
        <color indexed="8"/>
        <rFont val="宋体"/>
        <family val="0"/>
      </rPr>
      <t>通用航空发展</t>
    </r>
  </si>
  <si>
    <t>（八）金融支出</t>
  </si>
  <si>
    <t>（九）其他支出</t>
  </si>
  <si>
    <t>其他政府性基金及对应专项债务收入安排的支出</t>
  </si>
  <si>
    <r>
      <t xml:space="preserve">      </t>
    </r>
    <r>
      <rPr>
        <sz val="12"/>
        <rFont val="宋体"/>
        <family val="0"/>
      </rPr>
      <t>其他政府性基金安排的支出</t>
    </r>
  </si>
  <si>
    <r>
      <t xml:space="preserve">      </t>
    </r>
    <r>
      <rPr>
        <sz val="12"/>
        <rFont val="宋体"/>
        <family val="0"/>
      </rPr>
      <t>其他地方自行试点项目收益专项债券收入安排的支出</t>
    </r>
  </si>
  <si>
    <t>彩票发行销售机构业务费安排的支出</t>
  </si>
  <si>
    <t>彩票公益金安排的支出</t>
  </si>
  <si>
    <t>烟草企业上缴专项收入安排的支出</t>
  </si>
  <si>
    <t>（十）债务付息支出</t>
  </si>
  <si>
    <t>地方政府专项债务付息支出</t>
  </si>
  <si>
    <t>（十一）债务发行费用支出</t>
  </si>
  <si>
    <t>地方政府专项债务发行费用支出</t>
  </si>
  <si>
    <t>（十二）抗疫特别国债安排的支出</t>
  </si>
  <si>
    <t xml:space="preserve">     23401</t>
  </si>
  <si>
    <t xml:space="preserve">    基础设施建设</t>
  </si>
  <si>
    <t xml:space="preserve">     23402</t>
  </si>
  <si>
    <t xml:space="preserve">    抗疫相关支出</t>
  </si>
  <si>
    <r>
      <t>1</t>
    </r>
    <r>
      <rPr>
        <sz val="12"/>
        <rFont val="宋体"/>
        <family val="0"/>
      </rPr>
      <t>.调出资金</t>
    </r>
  </si>
  <si>
    <r>
      <t>2</t>
    </r>
    <r>
      <rPr>
        <sz val="12"/>
        <rFont val="宋体"/>
        <family val="0"/>
      </rPr>
      <t>.结转下年支出</t>
    </r>
  </si>
  <si>
    <r>
      <t>3.</t>
    </r>
    <r>
      <rPr>
        <sz val="12"/>
        <rFont val="宋体"/>
        <family val="0"/>
      </rPr>
      <t>地方政府专项债务还本支出</t>
    </r>
  </si>
  <si>
    <t>附表5</t>
  </si>
  <si>
    <t>永康市2023年社会保险基金收入预算调整方案（草案）</t>
  </si>
  <si>
    <r>
      <t xml:space="preserve">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单位：万元</t>
    </r>
  </si>
  <si>
    <t>科  目  名  称</t>
  </si>
  <si>
    <r>
      <t>2023</t>
    </r>
    <r>
      <rPr>
        <b/>
        <sz val="12"/>
        <color indexed="8"/>
        <rFont val="宋体"/>
        <family val="0"/>
      </rPr>
      <t>年预算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安排数</t>
    </r>
  </si>
  <si>
    <t>预算
调整数</t>
  </si>
  <si>
    <t>预算调整后
支出数</t>
  </si>
  <si>
    <t xml:space="preserve">  社会保险基金收入合计</t>
  </si>
  <si>
    <t xml:space="preserve">一、企业职工基本养老保险基金收入    </t>
  </si>
  <si>
    <t>二、失业保险基金收入</t>
  </si>
  <si>
    <t>第四季度预计定期到期增加；失业保险缴费收入增加</t>
  </si>
  <si>
    <t>三、城镇职工基本医疗保险基金收入</t>
  </si>
  <si>
    <t>四、工伤保险基金收入</t>
  </si>
  <si>
    <t>基金实际缺口减少，财政补助相应调减</t>
  </si>
  <si>
    <t>六、城乡居民基本养老保险基金收入</t>
  </si>
  <si>
    <t>一次性补缴人数增加，一次性补缴收入相应增加</t>
  </si>
  <si>
    <t>七、城乡居民基本医疗保险基金收入</t>
  </si>
  <si>
    <t>八、机关事业单位基本养老保险基金收入</t>
  </si>
  <si>
    <t>附表6</t>
  </si>
  <si>
    <t>永康市2023年社会保险基金支出预算调整方案（草案）</t>
  </si>
  <si>
    <r>
      <t>2023</t>
    </r>
    <r>
      <rPr>
        <b/>
        <sz val="12"/>
        <color indexed="8"/>
        <rFont val="宋体"/>
        <family val="0"/>
      </rPr>
      <t>年预算</t>
    </r>
    <r>
      <rPr>
        <b/>
        <sz val="12"/>
        <color indexed="8"/>
        <rFont val="宋体"/>
        <family val="0"/>
      </rPr>
      <t xml:space="preserve">
</t>
    </r>
    <r>
      <rPr>
        <b/>
        <sz val="12"/>
        <color indexed="8"/>
        <rFont val="宋体"/>
        <family val="0"/>
      </rPr>
      <t>安排数</t>
    </r>
  </si>
  <si>
    <t>社会保险基金
支出合计</t>
  </si>
  <si>
    <t xml:space="preserve">一、企业职工基本养老保险基金支出    </t>
  </si>
  <si>
    <t>二、失业保险基金支出</t>
  </si>
  <si>
    <t>稳岗返还比例下降</t>
  </si>
  <si>
    <t>三、城镇职工基本医疗保险基金支出</t>
  </si>
  <si>
    <t>四、工伤保险基金支出</t>
  </si>
  <si>
    <t>享受待遇人数减少</t>
  </si>
  <si>
    <t>六、城乡居民基本养老保险基金支出</t>
  </si>
  <si>
    <t>基础养老金增加</t>
  </si>
  <si>
    <t>七、城乡居民基本医疗保险基金支出</t>
  </si>
  <si>
    <t>八、机关事业单位基本养老保险支出</t>
  </si>
  <si>
    <t>实际调资幅度减少</t>
  </si>
  <si>
    <t>附表7</t>
  </si>
  <si>
    <t>永康市2023年社会保险基金滚存预算调整方案（草案）</t>
  </si>
  <si>
    <r>
      <t>2023</t>
    </r>
    <r>
      <rPr>
        <b/>
        <sz val="12"/>
        <color indexed="8"/>
        <rFont val="宋体"/>
        <family val="0"/>
      </rPr>
      <t>年预算</t>
    </r>
    <r>
      <rPr>
        <b/>
        <sz val="12"/>
        <color indexed="8"/>
        <rFont val="宋体"/>
        <family val="0"/>
      </rPr>
      <t xml:space="preserve">
</t>
    </r>
    <r>
      <rPr>
        <b/>
        <sz val="12"/>
        <color indexed="8"/>
        <rFont val="宋体"/>
        <family val="0"/>
      </rPr>
      <t>滚存结余</t>
    </r>
  </si>
  <si>
    <t>滚存结余调整数</t>
  </si>
  <si>
    <t>调整后滚存结余</t>
  </si>
  <si>
    <t xml:space="preserve">一、企业职工基本养老保险基金    </t>
  </si>
  <si>
    <t>二、失业保险基金</t>
  </si>
  <si>
    <t>三、城镇职工基本医疗保险基金</t>
  </si>
  <si>
    <t>四、工伤保险基金</t>
  </si>
  <si>
    <t>六、城乡居民基本养老保险基金</t>
  </si>
  <si>
    <t>七、城乡居民基本医疗保险基金</t>
  </si>
  <si>
    <t>八、机关事业单位基本养老保险</t>
  </si>
  <si>
    <t>附表8</t>
  </si>
  <si>
    <t xml:space="preserve"> 永康市2023年地方政府新增专项债券资金安排表（草案）</t>
  </si>
  <si>
    <t>序号</t>
  </si>
  <si>
    <t>项目名称</t>
  </si>
  <si>
    <t>项目主管部门</t>
  </si>
  <si>
    <t>债券性质</t>
  </si>
  <si>
    <t>安排债券规模</t>
  </si>
  <si>
    <t>永康市学前教育建设工程(二期)项目</t>
  </si>
  <si>
    <t>永康市教育局</t>
  </si>
  <si>
    <t>永康五金技师学院建设工程（一期）</t>
  </si>
  <si>
    <t>永康市人力资源和社会保障局</t>
  </si>
  <si>
    <t>永康市城镇污水系统联通工程</t>
  </si>
  <si>
    <t>永康市住房和城乡建设局</t>
  </si>
  <si>
    <t>永康市第一人民医院城西院区工程项目</t>
  </si>
  <si>
    <t>永康市卫生健康局</t>
  </si>
  <si>
    <t>浙江省永康卫生学校迁建工程项目</t>
  </si>
  <si>
    <t>永康市现代五金科技产业园基础设施配套工程</t>
  </si>
  <si>
    <t>永康市人民政府国有资产监督管理办公室</t>
  </si>
  <si>
    <t>永康市石柱高新科技产业园基础设施配套工程</t>
  </si>
  <si>
    <t>永康经济开发区管理委员会</t>
  </si>
  <si>
    <t>永康五金技师学院建设工程（二期）项目</t>
  </si>
  <si>
    <t>永康市溪心区块停车场及附属配套工程项目</t>
  </si>
  <si>
    <t>永康市妇幼保健院改扩建项目</t>
  </si>
  <si>
    <t>永康现代农业装备高新区中兴智造园建设工程项目</t>
  </si>
  <si>
    <t>永康现代农业装备高新技术产业园区管理委员会</t>
  </si>
  <si>
    <t>永康市城镇污水处理厂扩建及污水收集处理工程项目</t>
  </si>
  <si>
    <t>永康市南苑区块旧城区改建基础设施建设项目</t>
  </si>
  <si>
    <t>永康市水资源保障提升工程（一期）</t>
  </si>
  <si>
    <t>永康市水务局</t>
  </si>
  <si>
    <t>永康市中医院医共体江南分院迁建工程</t>
  </si>
  <si>
    <t>小计</t>
  </si>
  <si>
    <t>附表9</t>
  </si>
  <si>
    <t>永康市2023年一般公共预算税收返还和转移支付预算调整方案（草案）</t>
  </si>
  <si>
    <t>年初预算数</t>
  </si>
  <si>
    <t>合计：</t>
  </si>
  <si>
    <r>
      <t>一、税收返还收入</t>
    </r>
    <r>
      <rPr>
        <b/>
        <sz val="12"/>
        <color indexed="8"/>
        <rFont val="宋体"/>
        <family val="0"/>
      </rPr>
      <t xml:space="preserve">                       </t>
    </r>
  </si>
  <si>
    <r>
      <t xml:space="preserve">  1</t>
    </r>
    <r>
      <rPr>
        <sz val="12"/>
        <color indexed="8"/>
        <rFont val="宋体"/>
        <family val="0"/>
      </rPr>
      <t>、上划</t>
    </r>
    <r>
      <rPr>
        <sz val="12"/>
        <color indexed="8"/>
        <rFont val="宋体"/>
        <family val="0"/>
      </rPr>
      <t>“</t>
    </r>
    <r>
      <rPr>
        <sz val="12"/>
        <color indexed="8"/>
        <rFont val="宋体"/>
        <family val="0"/>
      </rPr>
      <t>增值税</t>
    </r>
    <r>
      <rPr>
        <sz val="12"/>
        <color indexed="8"/>
        <rFont val="宋体"/>
        <family val="0"/>
      </rPr>
      <t>”</t>
    </r>
    <r>
      <rPr>
        <sz val="12"/>
        <color indexed="8"/>
        <rFont val="宋体"/>
        <family val="0"/>
      </rPr>
      <t>净返还</t>
    </r>
    <r>
      <rPr>
        <sz val="12"/>
        <color indexed="8"/>
        <rFont val="宋体"/>
        <family val="0"/>
      </rPr>
      <t xml:space="preserve">               </t>
    </r>
  </si>
  <si>
    <r>
      <t xml:space="preserve">  2</t>
    </r>
    <r>
      <rPr>
        <sz val="12"/>
        <rFont val="宋体"/>
        <family val="0"/>
      </rPr>
      <t>、上划</t>
    </r>
    <r>
      <rPr>
        <sz val="12"/>
        <rFont val="宋体"/>
        <family val="0"/>
      </rPr>
      <t>“</t>
    </r>
    <r>
      <rPr>
        <sz val="12"/>
        <rFont val="宋体"/>
        <family val="0"/>
      </rPr>
      <t>企业所得税、个人所得税</t>
    </r>
    <r>
      <rPr>
        <sz val="12"/>
        <rFont val="宋体"/>
        <family val="0"/>
      </rPr>
      <t>”</t>
    </r>
    <r>
      <rPr>
        <sz val="12"/>
        <rFont val="宋体"/>
        <family val="0"/>
      </rPr>
      <t>基数返还</t>
    </r>
  </si>
  <si>
    <r>
      <t xml:space="preserve">  3</t>
    </r>
    <r>
      <rPr>
        <sz val="12"/>
        <rFont val="宋体"/>
        <family val="0"/>
      </rPr>
      <t>、成品油税费改革基数返还</t>
    </r>
  </si>
  <si>
    <r>
      <t xml:space="preserve">  4</t>
    </r>
    <r>
      <rPr>
        <sz val="12"/>
        <color indexed="8"/>
        <rFont val="宋体"/>
        <family val="0"/>
      </rPr>
      <t>、消费税基数返还</t>
    </r>
  </si>
  <si>
    <r>
      <t xml:space="preserve">  5</t>
    </r>
    <r>
      <rPr>
        <sz val="12"/>
        <color indexed="8"/>
        <rFont val="宋体"/>
        <family val="0"/>
      </rPr>
      <t>、增值税‘五五分享’税收返还</t>
    </r>
  </si>
  <si>
    <t>二、一般性转移支付收入</t>
  </si>
  <si>
    <r>
      <t xml:space="preserve">  1</t>
    </r>
    <r>
      <rPr>
        <sz val="12"/>
        <color indexed="8"/>
        <rFont val="宋体"/>
        <family val="0"/>
      </rPr>
      <t>、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体制补助收入</t>
    </r>
  </si>
  <si>
    <t>根据上级文件进行科目调整</t>
  </si>
  <si>
    <r>
      <t xml:space="preserve">  2</t>
    </r>
    <r>
      <rPr>
        <sz val="12"/>
        <color indexed="8"/>
        <rFont val="宋体"/>
        <family val="0"/>
      </rPr>
      <t>、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均衡性转移支付收入</t>
    </r>
  </si>
  <si>
    <r>
      <t xml:space="preserve">  3</t>
    </r>
    <r>
      <rPr>
        <sz val="12"/>
        <color indexed="8"/>
        <rFont val="宋体"/>
        <family val="0"/>
      </rPr>
      <t>、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县级基本财力保障机制奖补资金收入</t>
    </r>
  </si>
  <si>
    <r>
      <t xml:space="preserve">  4</t>
    </r>
    <r>
      <rPr>
        <sz val="12"/>
        <color indexed="8"/>
        <rFont val="宋体"/>
        <family val="0"/>
      </rPr>
      <t>、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结算补助收入</t>
    </r>
  </si>
  <si>
    <r>
      <t xml:space="preserve">  5</t>
    </r>
    <r>
      <rPr>
        <sz val="12"/>
        <color indexed="8"/>
        <rFont val="宋体"/>
        <family val="0"/>
      </rPr>
      <t>、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资源枯竭型城市转移支付补助收入</t>
    </r>
  </si>
  <si>
    <r>
      <t xml:space="preserve">  6</t>
    </r>
    <r>
      <rPr>
        <sz val="12"/>
        <color indexed="8"/>
        <rFont val="宋体"/>
        <family val="0"/>
      </rPr>
      <t>、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企业事业单位划转补助收入</t>
    </r>
  </si>
  <si>
    <r>
      <t xml:space="preserve">  7</t>
    </r>
    <r>
      <rPr>
        <sz val="12"/>
        <color indexed="8"/>
        <rFont val="宋体"/>
        <family val="0"/>
      </rPr>
      <t>、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成品油税费改革转移支付补助收入</t>
    </r>
  </si>
  <si>
    <r>
      <t xml:space="preserve">  8</t>
    </r>
    <r>
      <rPr>
        <sz val="12"/>
        <color indexed="8"/>
        <rFont val="宋体"/>
        <family val="0"/>
      </rPr>
      <t>、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产粮</t>
    </r>
    <r>
      <rPr>
        <sz val="12"/>
        <color indexed="8"/>
        <rFont val="宋体"/>
        <family val="0"/>
      </rPr>
      <t>(</t>
    </r>
    <r>
      <rPr>
        <sz val="12"/>
        <color indexed="8"/>
        <rFont val="宋体"/>
        <family val="0"/>
      </rPr>
      <t>油</t>
    </r>
    <r>
      <rPr>
        <sz val="12"/>
        <color indexed="8"/>
        <rFont val="宋体"/>
        <family val="0"/>
      </rPr>
      <t>)</t>
    </r>
    <r>
      <rPr>
        <sz val="12"/>
        <color indexed="8"/>
        <rFont val="宋体"/>
        <family val="0"/>
      </rPr>
      <t>大县奖励资金收入</t>
    </r>
  </si>
  <si>
    <r>
      <t xml:space="preserve">  9</t>
    </r>
    <r>
      <rPr>
        <sz val="12"/>
        <color indexed="8"/>
        <rFont val="宋体"/>
        <family val="0"/>
      </rPr>
      <t>、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重点生态功能区转移支付收入</t>
    </r>
  </si>
  <si>
    <r>
      <t xml:space="preserve">  10</t>
    </r>
    <r>
      <rPr>
        <sz val="12"/>
        <color indexed="8"/>
        <rFont val="宋体"/>
        <family val="0"/>
      </rPr>
      <t>、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固定数额补助收入</t>
    </r>
  </si>
  <si>
    <r>
      <t xml:space="preserve">  11</t>
    </r>
    <r>
      <rPr>
        <sz val="12"/>
        <color indexed="8"/>
        <rFont val="宋体"/>
        <family val="0"/>
      </rPr>
      <t>、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农村综合改革转移支付收入</t>
    </r>
  </si>
  <si>
    <r>
      <t xml:space="preserve">  12</t>
    </r>
    <r>
      <rPr>
        <sz val="12"/>
        <color indexed="8"/>
        <rFont val="宋体"/>
        <family val="0"/>
      </rPr>
      <t>、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革命老区转移支付收入</t>
    </r>
  </si>
  <si>
    <r>
      <t xml:space="preserve">  13</t>
    </r>
    <r>
      <rPr>
        <sz val="12"/>
        <color indexed="8"/>
        <rFont val="宋体"/>
        <family val="0"/>
      </rPr>
      <t>、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民族地区转移支付收入</t>
    </r>
  </si>
  <si>
    <r>
      <t xml:space="preserve">  14</t>
    </r>
    <r>
      <rPr>
        <sz val="12"/>
        <color indexed="8"/>
        <rFont val="宋体"/>
        <family val="0"/>
      </rPr>
      <t>、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边疆地区转移支付收入</t>
    </r>
  </si>
  <si>
    <r>
      <t xml:space="preserve">  15</t>
    </r>
    <r>
      <rPr>
        <sz val="12"/>
        <color indexed="8"/>
        <rFont val="宋体"/>
        <family val="0"/>
      </rPr>
      <t>、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贫困地区转移支付收入</t>
    </r>
  </si>
  <si>
    <r>
      <t xml:space="preserve">  20</t>
    </r>
    <r>
      <rPr>
        <sz val="12"/>
        <color indexed="8"/>
        <rFont val="宋体"/>
        <family val="0"/>
      </rPr>
      <t>、一般公共服务共同财政事权转移支付收入</t>
    </r>
    <r>
      <rPr>
        <sz val="12"/>
        <color indexed="8"/>
        <rFont val="宋体"/>
        <family val="0"/>
      </rPr>
      <t xml:space="preserve">  </t>
    </r>
  </si>
  <si>
    <r>
      <t xml:space="preserve">  21</t>
    </r>
    <r>
      <rPr>
        <sz val="12"/>
        <color indexed="8"/>
        <rFont val="宋体"/>
        <family val="0"/>
      </rPr>
      <t>、外交共同财政事权转移支付收入</t>
    </r>
    <r>
      <rPr>
        <sz val="12"/>
        <color indexed="8"/>
        <rFont val="宋体"/>
        <family val="0"/>
      </rPr>
      <t xml:space="preserve">  </t>
    </r>
  </si>
  <si>
    <r>
      <t xml:space="preserve">  22</t>
    </r>
    <r>
      <rPr>
        <sz val="12"/>
        <color indexed="8"/>
        <rFont val="宋体"/>
        <family val="0"/>
      </rPr>
      <t>、国防共同财政事权转移支付收入</t>
    </r>
    <r>
      <rPr>
        <sz val="12"/>
        <color indexed="8"/>
        <rFont val="宋体"/>
        <family val="0"/>
      </rPr>
      <t xml:space="preserve">  </t>
    </r>
  </si>
  <si>
    <r>
      <t xml:space="preserve">  23</t>
    </r>
    <r>
      <rPr>
        <sz val="12"/>
        <color indexed="8"/>
        <rFont val="宋体"/>
        <family val="0"/>
      </rPr>
      <t>、公共安全共同财政事权转移支付收入</t>
    </r>
    <r>
      <rPr>
        <sz val="12"/>
        <color indexed="8"/>
        <rFont val="宋体"/>
        <family val="0"/>
      </rPr>
      <t xml:space="preserve">  </t>
    </r>
  </si>
  <si>
    <r>
      <t xml:space="preserve">  24</t>
    </r>
    <r>
      <rPr>
        <sz val="12"/>
        <color indexed="8"/>
        <rFont val="宋体"/>
        <family val="0"/>
      </rPr>
      <t>、教育共同财政事权转移支付收入</t>
    </r>
    <r>
      <rPr>
        <sz val="12"/>
        <color indexed="8"/>
        <rFont val="宋体"/>
        <family val="0"/>
      </rPr>
      <t xml:space="preserve">  </t>
    </r>
  </si>
  <si>
    <r>
      <t xml:space="preserve">  25</t>
    </r>
    <r>
      <rPr>
        <sz val="12"/>
        <color indexed="8"/>
        <rFont val="宋体"/>
        <family val="0"/>
      </rPr>
      <t>、科学技术共同财政事权转移支付收入</t>
    </r>
    <r>
      <rPr>
        <sz val="12"/>
        <color indexed="8"/>
        <rFont val="宋体"/>
        <family val="0"/>
      </rPr>
      <t xml:space="preserve">  </t>
    </r>
  </si>
  <si>
    <r>
      <t xml:space="preserve">  26</t>
    </r>
    <r>
      <rPr>
        <sz val="12"/>
        <color indexed="8"/>
        <rFont val="宋体"/>
        <family val="0"/>
      </rPr>
      <t>、文化旅游体育与传媒共同财政事权转移支付收入</t>
    </r>
    <r>
      <rPr>
        <sz val="12"/>
        <color indexed="8"/>
        <rFont val="宋体"/>
        <family val="0"/>
      </rPr>
      <t xml:space="preserve">  </t>
    </r>
  </si>
  <si>
    <r>
      <t xml:space="preserve">  27</t>
    </r>
    <r>
      <rPr>
        <sz val="12"/>
        <color indexed="8"/>
        <rFont val="宋体"/>
        <family val="0"/>
      </rPr>
      <t>、社会保障和就业共同财政事权转移支付收入</t>
    </r>
    <r>
      <rPr>
        <sz val="12"/>
        <color indexed="8"/>
        <rFont val="宋体"/>
        <family val="0"/>
      </rPr>
      <t xml:space="preserve">  </t>
    </r>
  </si>
  <si>
    <r>
      <t xml:space="preserve">  28</t>
    </r>
    <r>
      <rPr>
        <sz val="12"/>
        <color indexed="8"/>
        <rFont val="宋体"/>
        <family val="0"/>
      </rPr>
      <t xml:space="preserve">、医疗卫生共同财政事权转移支付收入  </t>
    </r>
  </si>
  <si>
    <r>
      <t xml:space="preserve">  29</t>
    </r>
    <r>
      <rPr>
        <sz val="12"/>
        <color indexed="8"/>
        <rFont val="宋体"/>
        <family val="0"/>
      </rPr>
      <t>、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节能环保共同财政事权转移支付收入</t>
    </r>
    <r>
      <rPr>
        <sz val="12"/>
        <color indexed="8"/>
        <rFont val="宋体"/>
        <family val="0"/>
      </rPr>
      <t xml:space="preserve">  </t>
    </r>
  </si>
  <si>
    <r>
      <t xml:space="preserve">  30</t>
    </r>
    <r>
      <rPr>
        <sz val="12"/>
        <color indexed="8"/>
        <rFont val="宋体"/>
        <family val="0"/>
      </rPr>
      <t>、城乡社区共同财政事权转移支付收入</t>
    </r>
    <r>
      <rPr>
        <sz val="12"/>
        <color indexed="8"/>
        <rFont val="宋体"/>
        <family val="0"/>
      </rPr>
      <t xml:space="preserve">  </t>
    </r>
  </si>
  <si>
    <r>
      <t xml:space="preserve">  31</t>
    </r>
    <r>
      <rPr>
        <sz val="12"/>
        <color indexed="8"/>
        <rFont val="宋体"/>
        <family val="0"/>
      </rPr>
      <t>、农林水共同财政事权转移支付收入</t>
    </r>
    <r>
      <rPr>
        <sz val="12"/>
        <color indexed="8"/>
        <rFont val="宋体"/>
        <family val="0"/>
      </rPr>
      <t xml:space="preserve">  </t>
    </r>
  </si>
  <si>
    <r>
      <t xml:space="preserve">  32</t>
    </r>
    <r>
      <rPr>
        <sz val="12"/>
        <color indexed="8"/>
        <rFont val="宋体"/>
        <family val="0"/>
      </rPr>
      <t>、交通运输共同财政事权转移支付收入</t>
    </r>
    <r>
      <rPr>
        <sz val="12"/>
        <color indexed="8"/>
        <rFont val="宋体"/>
        <family val="0"/>
      </rPr>
      <t xml:space="preserve">  </t>
    </r>
  </si>
  <si>
    <r>
      <t xml:space="preserve">  33</t>
    </r>
    <r>
      <rPr>
        <sz val="12"/>
        <color indexed="8"/>
        <rFont val="宋体"/>
        <family val="0"/>
      </rPr>
      <t>、资源勘探信息等共同财政事权转移支付收入</t>
    </r>
    <r>
      <rPr>
        <sz val="12"/>
        <color indexed="8"/>
        <rFont val="宋体"/>
        <family val="0"/>
      </rPr>
      <t xml:space="preserve">  </t>
    </r>
  </si>
  <si>
    <r>
      <t xml:space="preserve">  34</t>
    </r>
    <r>
      <rPr>
        <sz val="12"/>
        <color indexed="8"/>
        <rFont val="宋体"/>
        <family val="0"/>
      </rPr>
      <t>、商业服务业等共同财政事权转移支付收入</t>
    </r>
    <r>
      <rPr>
        <sz val="12"/>
        <color indexed="8"/>
        <rFont val="宋体"/>
        <family val="0"/>
      </rPr>
      <t xml:space="preserve">  </t>
    </r>
  </si>
  <si>
    <r>
      <t xml:space="preserve">  35</t>
    </r>
    <r>
      <rPr>
        <sz val="12"/>
        <color indexed="8"/>
        <rFont val="宋体"/>
        <family val="0"/>
      </rPr>
      <t>、金融共同财政事权转移支付收入</t>
    </r>
    <r>
      <rPr>
        <sz val="12"/>
        <color indexed="8"/>
        <rFont val="宋体"/>
        <family val="0"/>
      </rPr>
      <t xml:space="preserve">  </t>
    </r>
  </si>
  <si>
    <r>
      <t xml:space="preserve">  36</t>
    </r>
    <r>
      <rPr>
        <sz val="12"/>
        <color indexed="8"/>
        <rFont val="宋体"/>
        <family val="0"/>
      </rPr>
      <t>、自然资源海洋气象等共同财政事权转移支付收入</t>
    </r>
    <r>
      <rPr>
        <sz val="12"/>
        <color indexed="8"/>
        <rFont val="宋体"/>
        <family val="0"/>
      </rPr>
      <t xml:space="preserve">  </t>
    </r>
  </si>
  <si>
    <r>
      <t xml:space="preserve">  37</t>
    </r>
    <r>
      <rPr>
        <sz val="12"/>
        <color indexed="8"/>
        <rFont val="宋体"/>
        <family val="0"/>
      </rPr>
      <t/>
    </r>
    <r>
      <rPr>
        <sz val="12"/>
        <color indexed="8"/>
        <rFont val="宋体"/>
        <family val="0"/>
      </rPr>
      <t xml:space="preserve">、住房保障共同财政事权转移支付收入  </t>
    </r>
  </si>
  <si>
    <r>
      <t xml:space="preserve">  38</t>
    </r>
    <r>
      <rPr>
        <sz val="12"/>
        <color indexed="8"/>
        <rFont val="宋体"/>
        <family val="0"/>
      </rPr>
      <t>、粮油物资储备共同财政事权转移支付收入</t>
    </r>
    <r>
      <rPr>
        <sz val="12"/>
        <color indexed="8"/>
        <rFont val="宋体"/>
        <family val="0"/>
      </rPr>
      <t xml:space="preserve">  </t>
    </r>
  </si>
  <si>
    <r>
      <t xml:space="preserve">  39</t>
    </r>
    <r>
      <rPr>
        <sz val="12"/>
        <color indexed="8"/>
        <rFont val="宋体"/>
        <family val="0"/>
      </rPr>
      <t xml:space="preserve">、增值税留抵退税转移支付收入  </t>
    </r>
  </si>
  <si>
    <r>
      <t xml:space="preserve">  40</t>
    </r>
    <r>
      <rPr>
        <sz val="12"/>
        <color indexed="8"/>
        <rFont val="宋体"/>
        <family val="0"/>
      </rPr>
      <t xml:space="preserve">、其他退税减税降费转移支付收入  </t>
    </r>
  </si>
  <si>
    <r>
      <t xml:space="preserve"> 41</t>
    </r>
    <r>
      <rPr>
        <sz val="12"/>
        <color indexed="8"/>
        <rFont val="宋体"/>
        <family val="0"/>
      </rPr>
      <t xml:space="preserve">、其他共同财政事权转移支付收入  </t>
    </r>
  </si>
  <si>
    <r>
      <t xml:space="preserve"> 42</t>
    </r>
    <r>
      <rPr>
        <sz val="12"/>
        <color indexed="8"/>
        <rFont val="宋体"/>
        <family val="0"/>
      </rPr>
      <t>、其他一般性转移支付收入</t>
    </r>
  </si>
  <si>
    <t>上级收回</t>
  </si>
  <si>
    <t>三、专项转移支付收入</t>
  </si>
  <si>
    <r>
      <t xml:space="preserve">  201 </t>
    </r>
    <r>
      <rPr>
        <sz val="12"/>
        <color indexed="8"/>
        <rFont val="宋体"/>
        <family val="0"/>
      </rPr>
      <t>一般公共服务</t>
    </r>
  </si>
  <si>
    <r>
      <t xml:space="preserve">  202 </t>
    </r>
    <r>
      <rPr>
        <sz val="12"/>
        <color indexed="8"/>
        <rFont val="宋体"/>
        <family val="0"/>
      </rPr>
      <t>外交</t>
    </r>
  </si>
  <si>
    <r>
      <t xml:space="preserve">  203 </t>
    </r>
    <r>
      <rPr>
        <sz val="12"/>
        <color indexed="8"/>
        <rFont val="宋体"/>
        <family val="0"/>
      </rPr>
      <t>国防</t>
    </r>
  </si>
  <si>
    <r>
      <t xml:space="preserve">  204 </t>
    </r>
    <r>
      <rPr>
        <sz val="12"/>
        <color indexed="8"/>
        <rFont val="宋体"/>
        <family val="0"/>
      </rPr>
      <t>公共安全</t>
    </r>
  </si>
  <si>
    <r>
      <t xml:space="preserve">  205 </t>
    </r>
    <r>
      <rPr>
        <sz val="12"/>
        <color indexed="8"/>
        <rFont val="宋体"/>
        <family val="0"/>
      </rPr>
      <t>教育</t>
    </r>
  </si>
  <si>
    <r>
      <t xml:space="preserve">  206 </t>
    </r>
    <r>
      <rPr>
        <sz val="12"/>
        <color indexed="8"/>
        <rFont val="宋体"/>
        <family val="0"/>
      </rPr>
      <t>科学技术</t>
    </r>
  </si>
  <si>
    <r>
      <t xml:space="preserve">  207 </t>
    </r>
    <r>
      <rPr>
        <sz val="12"/>
        <color indexed="8"/>
        <rFont val="宋体"/>
        <family val="0"/>
      </rPr>
      <t>文化体育与传媒</t>
    </r>
  </si>
  <si>
    <r>
      <t xml:space="preserve">  208 </t>
    </r>
    <r>
      <rPr>
        <sz val="12"/>
        <color indexed="8"/>
        <rFont val="宋体"/>
        <family val="0"/>
      </rPr>
      <t>社会保障和就业</t>
    </r>
  </si>
  <si>
    <r>
      <t xml:space="preserve">  210 </t>
    </r>
    <r>
      <rPr>
        <sz val="12"/>
        <color indexed="8"/>
        <rFont val="宋体"/>
        <family val="0"/>
      </rPr>
      <t>医疗卫生与计划生育</t>
    </r>
  </si>
  <si>
    <r>
      <t xml:space="preserve">  211 </t>
    </r>
    <r>
      <rPr>
        <sz val="12"/>
        <color indexed="8"/>
        <rFont val="宋体"/>
        <family val="0"/>
      </rPr>
      <t>节能环保</t>
    </r>
  </si>
  <si>
    <r>
      <t xml:space="preserve">  212 </t>
    </r>
    <r>
      <rPr>
        <sz val="12"/>
        <color indexed="8"/>
        <rFont val="宋体"/>
        <family val="0"/>
      </rPr>
      <t>城乡社区</t>
    </r>
  </si>
  <si>
    <r>
      <t xml:space="preserve">  213 </t>
    </r>
    <r>
      <rPr>
        <sz val="12"/>
        <color indexed="8"/>
        <rFont val="宋体"/>
        <family val="0"/>
      </rPr>
      <t>农林水</t>
    </r>
  </si>
  <si>
    <r>
      <t xml:space="preserve">  214 </t>
    </r>
    <r>
      <rPr>
        <sz val="12"/>
        <color indexed="8"/>
        <rFont val="宋体"/>
        <family val="0"/>
      </rPr>
      <t>交通运输</t>
    </r>
  </si>
  <si>
    <r>
      <t xml:space="preserve">  215 </t>
    </r>
    <r>
      <rPr>
        <sz val="12"/>
        <color indexed="8"/>
        <rFont val="宋体"/>
        <family val="0"/>
      </rPr>
      <t>资源勘探信息等</t>
    </r>
  </si>
  <si>
    <r>
      <t xml:space="preserve">  216 </t>
    </r>
    <r>
      <rPr>
        <sz val="12"/>
        <color indexed="8"/>
        <rFont val="宋体"/>
        <family val="0"/>
      </rPr>
      <t>商业服务业等</t>
    </r>
  </si>
  <si>
    <r>
      <t xml:space="preserve">  217 </t>
    </r>
    <r>
      <rPr>
        <sz val="12"/>
        <color indexed="8"/>
        <rFont val="宋体"/>
        <family val="0"/>
      </rPr>
      <t>金融</t>
    </r>
  </si>
  <si>
    <r>
      <t xml:space="preserve">  220 </t>
    </r>
    <r>
      <rPr>
        <sz val="12"/>
        <color indexed="8"/>
        <rFont val="宋体"/>
        <family val="0"/>
      </rPr>
      <t>国土海洋气象等</t>
    </r>
  </si>
  <si>
    <r>
      <t xml:space="preserve">  221 </t>
    </r>
    <r>
      <rPr>
        <sz val="12"/>
        <color indexed="8"/>
        <rFont val="宋体"/>
        <family val="0"/>
      </rPr>
      <t>住房保障</t>
    </r>
  </si>
  <si>
    <r>
      <t xml:space="preserve">  222 </t>
    </r>
    <r>
      <rPr>
        <sz val="12"/>
        <color indexed="8"/>
        <rFont val="宋体"/>
        <family val="0"/>
      </rPr>
      <t>粮油物资储备</t>
    </r>
  </si>
  <si>
    <t xml:space="preserve">  224灾害防治及应急管理支出 </t>
  </si>
  <si>
    <r>
      <t xml:space="preserve">  229 </t>
    </r>
    <r>
      <rPr>
        <sz val="12"/>
        <color indexed="8"/>
        <rFont val="宋体"/>
        <family val="0"/>
      </rPr>
      <t>其他收入</t>
    </r>
  </si>
  <si>
    <t>附表10</t>
  </si>
  <si>
    <t>永康市2023年政府性基金转移支付预算调整方案（草案）</t>
  </si>
  <si>
    <r>
      <t>合计：</t>
    </r>
    <r>
      <rPr>
        <b/>
        <sz val="12"/>
        <color indexed="8"/>
        <rFont val="宋体"/>
        <family val="0"/>
      </rPr>
      <t xml:space="preserve">                    </t>
    </r>
  </si>
  <si>
    <t>核电站乏燃料处理处置基金收入</t>
  </si>
  <si>
    <t>国家电影事业发展专项资金收入</t>
  </si>
  <si>
    <t>大中型水库移民后期扶持基金收入</t>
  </si>
  <si>
    <t>小型水库移民扶助基金收入</t>
  </si>
  <si>
    <t>可再生能源电价附加收入</t>
  </si>
  <si>
    <t>废弃电器电子产品处理基金收入</t>
  </si>
  <si>
    <t>国有土地使用权出让相关收入</t>
  </si>
  <si>
    <t>国有土地收益基金相关收入</t>
  </si>
  <si>
    <t>农业土地开发资金收入</t>
  </si>
  <si>
    <t>城市基础设施配套费收入</t>
  </si>
  <si>
    <t>污水处理费收入</t>
  </si>
  <si>
    <t>大中型水库库区基金收入</t>
  </si>
  <si>
    <t>三峡水库库区基金收入</t>
  </si>
  <si>
    <t>国家重大水利工程建设基金收入</t>
  </si>
  <si>
    <t>海南省高等级公路车辆通行附加费相关收入</t>
  </si>
  <si>
    <t>车辆通行费相关收入</t>
  </si>
  <si>
    <t>港口建设费收入</t>
  </si>
  <si>
    <t>铁路建设基金收入</t>
  </si>
  <si>
    <t>船舶油污损害赔偿基金收入</t>
  </si>
  <si>
    <t>民航发展基金收入</t>
  </si>
  <si>
    <t>农网还贷资金收入</t>
  </si>
  <si>
    <t>旅游发展基金收入</t>
  </si>
  <si>
    <t>中央特别国债经营基金收入</t>
  </si>
  <si>
    <t>中央特别国债经营基金财务收入</t>
  </si>
  <si>
    <t>彩票发行机构和彩票销售机构的业务费用</t>
  </si>
  <si>
    <t>彩票公益金收入</t>
  </si>
  <si>
    <t>其他政府性基金相关收入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</si>
</sst>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.000000"/>
    <numFmt numFmtId="178" formatCode="0_);[Red]\(0\)"/>
    <numFmt numFmtId="179" formatCode="0_ ;[Red]\-0\ "/>
    <numFmt numFmtId="180" formatCode="0_ "/>
    <numFmt numFmtId="181" formatCode="0.0_ "/>
    <numFmt numFmtId="182" formatCode="0.00_ "/>
    <numFmt numFmtId="183" formatCode="0;[Red]0"/>
    <numFmt numFmtId="184" formatCode="m/d"/>
    <numFmt numFmtId="185" formatCode="0.0_);[Red]\(0.0\)"/>
  </numFmts>
  <fonts count="7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方正小标宋简体"/>
      <family val="4"/>
    </font>
    <font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20"/>
      <name val="方正小标宋简体"/>
      <family val="4"/>
    </font>
    <font>
      <sz val="11"/>
      <name val="Times New Roman"/>
      <family val="1"/>
    </font>
    <font>
      <sz val="24"/>
      <name val="宋体"/>
      <family val="0"/>
    </font>
    <font>
      <sz val="12"/>
      <name val="方正黑体简体"/>
      <family val="0"/>
    </font>
    <font>
      <sz val="18"/>
      <name val="方正小标宋简体"/>
      <family val="4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0"/>
      <name val="宋体"/>
      <family val="0"/>
    </font>
    <font>
      <sz val="18"/>
      <color indexed="8"/>
      <name val="方正小标宋简体"/>
      <family val="4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0"/>
      <name val="MS Sans Serif"/>
      <family val="2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7"/>
      <name val="Small Fonts"/>
      <family val="2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等线"/>
      <family val="0"/>
    </font>
    <font>
      <sz val="12"/>
      <name val="方正书宋_GBK"/>
      <family val="0"/>
    </font>
    <font>
      <b/>
      <sz val="11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4"/>
      <name val="Calibri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  <font>
      <b/>
      <sz val="12"/>
      <color rgb="FF000000"/>
      <name val="宋体"/>
      <family val="0"/>
    </font>
    <font>
      <sz val="10"/>
      <name val="Calibri"/>
      <family val="0"/>
    </font>
    <font>
      <sz val="18"/>
      <color theme="1"/>
      <name val="方正小标宋简体"/>
      <family val="4"/>
    </font>
    <font>
      <sz val="11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sz val="12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40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4" fillId="0" borderId="3" applyNumberFormat="0" applyFill="0" applyAlignment="0" applyProtection="0"/>
    <xf numFmtId="0" fontId="40" fillId="7" borderId="0" applyNumberFormat="0" applyBorder="0" applyAlignment="0" applyProtection="0"/>
    <xf numFmtId="0" fontId="33" fillId="0" borderId="4" applyNumberFormat="0" applyFill="0" applyAlignment="0" applyProtection="0"/>
    <xf numFmtId="0" fontId="0" fillId="0" borderId="0">
      <alignment vertical="center"/>
      <protection/>
    </xf>
    <xf numFmtId="0" fontId="40" fillId="3" borderId="0" applyNumberFormat="0" applyBorder="0" applyAlignment="0" applyProtection="0"/>
    <xf numFmtId="0" fontId="48" fillId="2" borderId="5" applyNumberFormat="0" applyAlignment="0" applyProtection="0"/>
    <xf numFmtId="176" fontId="0" fillId="0" borderId="0" applyFont="0" applyFill="0" applyBorder="0" applyAlignment="0" applyProtection="0"/>
    <xf numFmtId="0" fontId="44" fillId="2" borderId="1" applyNumberFormat="0" applyAlignment="0" applyProtection="0"/>
    <xf numFmtId="0" fontId="38" fillId="8" borderId="6" applyNumberFormat="0" applyAlignment="0" applyProtection="0"/>
    <xf numFmtId="0" fontId="15" fillId="9" borderId="0" applyNumberFormat="0" applyBorder="0" applyAlignment="0" applyProtection="0"/>
    <xf numFmtId="0" fontId="40" fillId="10" borderId="0" applyNumberFormat="0" applyBorder="0" applyAlignment="0" applyProtection="0"/>
    <xf numFmtId="0" fontId="45" fillId="0" borderId="7" applyNumberFormat="0" applyFill="0" applyAlignment="0" applyProtection="0"/>
    <xf numFmtId="0" fontId="0" fillId="0" borderId="0">
      <alignment/>
      <protection/>
    </xf>
    <xf numFmtId="0" fontId="50" fillId="0" borderId="8" applyNumberFormat="0" applyFill="0" applyAlignment="0" applyProtection="0"/>
    <xf numFmtId="0" fontId="49" fillId="9" borderId="0" applyNumberFormat="0" applyBorder="0" applyAlignment="0" applyProtection="0"/>
    <xf numFmtId="0" fontId="39" fillId="11" borderId="0" applyNumberFormat="0" applyBorder="0" applyAlignment="0" applyProtection="0"/>
    <xf numFmtId="0" fontId="15" fillId="12" borderId="0" applyNumberFormat="0" applyBorder="0" applyAlignment="0" applyProtection="0"/>
    <xf numFmtId="0" fontId="4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 applyFont="0" applyFill="0" applyBorder="0" applyAlignment="0" applyProtection="0"/>
    <xf numFmtId="0" fontId="43" fillId="0" borderId="0">
      <alignment vertical="center"/>
      <protection/>
    </xf>
    <xf numFmtId="0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0" fillId="0" borderId="0">
      <alignment/>
      <protection/>
    </xf>
    <xf numFmtId="0" fontId="40" fillId="15" borderId="0" applyNumberFormat="0" applyBorder="0" applyAlignment="0" applyProtection="0"/>
    <xf numFmtId="37" fontId="41" fillId="0" borderId="0">
      <alignment/>
      <protection/>
    </xf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40" fillId="16" borderId="0" applyNumberFormat="0" applyBorder="0" applyAlignment="0" applyProtection="0"/>
    <xf numFmtId="0" fontId="15" fillId="1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5" fillId="4" borderId="0" applyNumberFormat="0" applyBorder="0" applyAlignment="0" applyProtection="0"/>
    <xf numFmtId="0" fontId="40" fillId="4" borderId="0" applyNumberFormat="0" applyBorder="0" applyAlignment="0" applyProtection="0"/>
    <xf numFmtId="4" fontId="37" fillId="0" borderId="0" applyFont="0" applyFill="0" applyBorder="0" applyAlignment="0" applyProtection="0"/>
    <xf numFmtId="0" fontId="43" fillId="0" borderId="0">
      <alignment vertical="center"/>
      <protection/>
    </xf>
    <xf numFmtId="0" fontId="37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7" fillId="0" borderId="0">
      <alignment/>
      <protection/>
    </xf>
    <xf numFmtId="0" fontId="15" fillId="0" borderId="0">
      <alignment vertical="center"/>
      <protection/>
    </xf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177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54" fillId="0" borderId="9" xfId="0" applyNumberFormat="1" applyFont="1" applyFill="1" applyBorder="1" applyAlignment="1" applyProtection="1">
      <alignment horizontal="center" vertical="center"/>
      <protection/>
    </xf>
    <xf numFmtId="0" fontId="55" fillId="0" borderId="9" xfId="0" applyFont="1" applyBorder="1" applyAlignment="1">
      <alignment/>
    </xf>
    <xf numFmtId="178" fontId="56" fillId="0" borderId="9" xfId="0" applyNumberFormat="1" applyFont="1" applyBorder="1" applyAlignment="1">
      <alignment horizontal="center" vertical="center" wrapText="1"/>
    </xf>
    <xf numFmtId="179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178" fontId="57" fillId="0" borderId="9" xfId="0" applyNumberFormat="1" applyFont="1" applyBorder="1" applyAlignment="1">
      <alignment horizontal="left" vertical="center" wrapText="1" indent="1"/>
    </xf>
    <xf numFmtId="179" fontId="10" fillId="0" borderId="9" xfId="0" applyNumberFormat="1" applyFont="1" applyBorder="1" applyAlignment="1">
      <alignment horizontal="center" vertical="center" wrapText="1"/>
    </xf>
    <xf numFmtId="180" fontId="11" fillId="0" borderId="9" xfId="0" applyNumberFormat="1" applyFont="1" applyBorder="1" applyAlignment="1">
      <alignment horizontal="center" vertical="center"/>
    </xf>
    <xf numFmtId="178" fontId="55" fillId="0" borderId="9" xfId="0" applyNumberFormat="1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58" fillId="0" borderId="9" xfId="0" applyNumberFormat="1" applyFont="1" applyFill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wrapText="1"/>
    </xf>
    <xf numFmtId="178" fontId="56" fillId="0" borderId="9" xfId="0" applyNumberFormat="1" applyFont="1" applyBorder="1" applyAlignment="1">
      <alignment horizontal="left" vertical="center" wrapText="1" indent="1"/>
    </xf>
    <xf numFmtId="180" fontId="11" fillId="0" borderId="9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180" fontId="11" fillId="0" borderId="9" xfId="0" applyNumberFormat="1" applyFont="1" applyFill="1" applyBorder="1" applyAlignment="1">
      <alignment horizontal="center" vertical="center" wrapText="1"/>
    </xf>
    <xf numFmtId="180" fontId="10" fillId="0" borderId="9" xfId="0" applyNumberFormat="1" applyFont="1" applyBorder="1" applyAlignment="1">
      <alignment horizontal="center" vertical="center" wrapText="1"/>
    </xf>
    <xf numFmtId="178" fontId="59" fillId="0" borderId="9" xfId="0" applyNumberFormat="1" applyFont="1" applyBorder="1" applyAlignment="1">
      <alignment horizontal="left" vertical="center" wrapText="1" indent="1"/>
    </xf>
    <xf numFmtId="180" fontId="1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7" fontId="14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49" fontId="5" fillId="0" borderId="9" xfId="0" applyNumberFormat="1" applyFont="1" applyFill="1" applyBorder="1" applyAlignment="1">
      <alignment horizontal="center" vertical="center"/>
    </xf>
    <xf numFmtId="178" fontId="62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/>
    </xf>
    <xf numFmtId="178" fontId="9" fillId="0" borderId="9" xfId="0" applyNumberFormat="1" applyFont="1" applyFill="1" applyBorder="1" applyAlignment="1">
      <alignment horizontal="left" vertical="center" wrapText="1"/>
    </xf>
    <xf numFmtId="178" fontId="10" fillId="0" borderId="9" xfId="0" applyNumberFormat="1" applyFont="1" applyFill="1" applyBorder="1" applyAlignment="1">
      <alignment horizontal="left" vertical="center" wrapText="1"/>
    </xf>
    <xf numFmtId="178" fontId="0" fillId="0" borderId="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9" xfId="0" applyFont="1" applyFill="1" applyBorder="1" applyAlignment="1">
      <alignment horizontal="center" vertical="center"/>
    </xf>
    <xf numFmtId="180" fontId="11" fillId="0" borderId="9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180" fontId="11" fillId="0" borderId="11" xfId="0" applyNumberFormat="1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horizontal="left" vertical="center" wrapText="1"/>
    </xf>
    <xf numFmtId="178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78" fontId="56" fillId="0" borderId="13" xfId="0" applyNumberFormat="1" applyFont="1" applyBorder="1" applyAlignment="1" applyProtection="1">
      <alignment horizontal="center" vertical="center" wrapText="1"/>
      <protection locked="0"/>
    </xf>
    <xf numFmtId="178" fontId="6" fillId="0" borderId="13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178" fontId="1" fillId="0" borderId="0" xfId="0" applyNumberFormat="1" applyFont="1" applyAlignment="1">
      <alignment horizontal="left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/>
    </xf>
    <xf numFmtId="178" fontId="19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Fill="1" applyAlignment="1">
      <alignment horizontal="center"/>
    </xf>
    <xf numFmtId="178" fontId="9" fillId="0" borderId="0" xfId="0" applyNumberFormat="1" applyFont="1" applyAlignment="1">
      <alignment horizontal="left" vertical="top" wrapText="1"/>
    </xf>
    <xf numFmtId="178" fontId="11" fillId="0" borderId="0" xfId="0" applyNumberFormat="1" applyFont="1" applyAlignment="1">
      <alignment horizontal="left"/>
    </xf>
    <xf numFmtId="178" fontId="10" fillId="0" borderId="0" xfId="0" applyNumberFormat="1" applyFont="1" applyAlignment="1" applyProtection="1">
      <alignment horizontal="left" vertical="top" wrapText="1"/>
      <protection locked="0"/>
    </xf>
    <xf numFmtId="178" fontId="60" fillId="2" borderId="0" xfId="0" applyNumberFormat="1" applyFont="1" applyFill="1" applyBorder="1" applyAlignment="1">
      <alignment horizontal="right" vertical="center" wrapText="1"/>
    </xf>
    <xf numFmtId="178" fontId="60" fillId="0" borderId="0" xfId="0" applyNumberFormat="1" applyFont="1" applyFill="1" applyBorder="1" applyAlignment="1">
      <alignment horizontal="right" vertical="center" wrapText="1"/>
    </xf>
    <xf numFmtId="178" fontId="9" fillId="2" borderId="0" xfId="0" applyNumberFormat="1" applyFont="1" applyFill="1" applyBorder="1" applyAlignment="1">
      <alignment horizontal="right" vertical="center" wrapText="1"/>
    </xf>
    <xf numFmtId="178" fontId="21" fillId="0" borderId="0" xfId="0" applyNumberFormat="1" applyFont="1" applyAlignment="1">
      <alignment horizontal="left" vertical="top" wrapText="1"/>
    </xf>
    <xf numFmtId="178" fontId="55" fillId="0" borderId="9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180" fontId="5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/>
    </xf>
    <xf numFmtId="180" fontId="54" fillId="0" borderId="9" xfId="0" applyNumberFormat="1" applyFont="1" applyFill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8" fontId="57" fillId="0" borderId="9" xfId="0" applyNumberFormat="1" applyFont="1" applyBorder="1" applyAlignment="1">
      <alignment horizontal="center" vertical="center" wrapText="1"/>
    </xf>
    <xf numFmtId="178" fontId="55" fillId="0" borderId="14" xfId="0" applyNumberFormat="1" applyFont="1" applyBorder="1" applyAlignment="1">
      <alignment horizontal="left"/>
    </xf>
    <xf numFmtId="178" fontId="54" fillId="0" borderId="14" xfId="0" applyNumberFormat="1" applyFont="1" applyFill="1" applyBorder="1" applyAlignment="1" applyProtection="1">
      <alignment horizontal="left" vertical="center" wrapText="1"/>
      <protection locked="0"/>
    </xf>
    <xf numFmtId="178" fontId="11" fillId="0" borderId="9" xfId="0" applyNumberFormat="1" applyFont="1" applyBorder="1" applyAlignment="1">
      <alignment horizontal="center" vertical="center"/>
    </xf>
    <xf numFmtId="178" fontId="11" fillId="0" borderId="9" xfId="0" applyNumberFormat="1" applyFont="1" applyFill="1" applyBorder="1" applyAlignment="1">
      <alignment horizontal="center" vertical="center"/>
    </xf>
    <xf numFmtId="178" fontId="57" fillId="0" borderId="9" xfId="0" applyNumberFormat="1" applyFont="1" applyBorder="1" applyAlignment="1">
      <alignment horizontal="left" vertical="center" wrapText="1"/>
    </xf>
    <xf numFmtId="49" fontId="55" fillId="0" borderId="9" xfId="0" applyNumberFormat="1" applyFont="1" applyBorder="1" applyAlignment="1">
      <alignment horizontal="left" vertical="center"/>
    </xf>
    <xf numFmtId="178" fontId="57" fillId="0" borderId="9" xfId="0" applyNumberFormat="1" applyFont="1" applyBorder="1" applyAlignment="1" applyProtection="1">
      <alignment horizontal="left" vertical="center" wrapText="1"/>
      <protection locked="0"/>
    </xf>
    <xf numFmtId="178" fontId="10" fillId="0" borderId="9" xfId="0" applyNumberFormat="1" applyFont="1" applyFill="1" applyBorder="1" applyAlignment="1">
      <alignment horizontal="center" vertical="center" wrapText="1"/>
    </xf>
    <xf numFmtId="178" fontId="57" fillId="0" borderId="9" xfId="0" applyNumberFormat="1" applyFont="1" applyBorder="1" applyAlignment="1">
      <alignment horizontal="left" vertical="top" wrapText="1"/>
    </xf>
    <xf numFmtId="49" fontId="55" fillId="0" borderId="9" xfId="0" applyNumberFormat="1" applyFont="1" applyBorder="1" applyAlignment="1">
      <alignment horizontal="left" vertical="center" indent="1"/>
    </xf>
    <xf numFmtId="178" fontId="57" fillId="0" borderId="9" xfId="0" applyNumberFormat="1" applyFont="1" applyBorder="1" applyAlignment="1" applyProtection="1">
      <alignment horizontal="left" vertical="center" wrapText="1" indent="2"/>
      <protection locked="0"/>
    </xf>
    <xf numFmtId="0" fontId="55" fillId="0" borderId="9" xfId="0" applyFont="1" applyBorder="1" applyAlignment="1">
      <alignment horizontal="right" vertical="center"/>
    </xf>
    <xf numFmtId="0" fontId="55" fillId="0" borderId="9" xfId="0" applyFont="1" applyBorder="1" applyAlignment="1">
      <alignment horizontal="left" vertical="center" indent="2"/>
    </xf>
    <xf numFmtId="178" fontId="57" fillId="0" borderId="9" xfId="0" applyNumberFormat="1" applyFont="1" applyFill="1" applyBorder="1" applyAlignment="1">
      <alignment horizontal="left" vertical="center" wrapText="1"/>
    </xf>
    <xf numFmtId="178" fontId="57" fillId="0" borderId="9" xfId="0" applyNumberFormat="1" applyFont="1" applyFill="1" applyBorder="1" applyAlignment="1">
      <alignment horizontal="left" vertical="top" wrapText="1"/>
    </xf>
    <xf numFmtId="180" fontId="10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indent="2"/>
    </xf>
    <xf numFmtId="178" fontId="57" fillId="0" borderId="9" xfId="0" applyNumberFormat="1" applyFont="1" applyFill="1" applyBorder="1" applyAlignment="1">
      <alignment horizontal="left" vertical="center" wrapText="1"/>
    </xf>
    <xf numFmtId="178" fontId="57" fillId="0" borderId="9" xfId="0" applyNumberFormat="1" applyFont="1" applyBorder="1" applyAlignment="1" applyProtection="1">
      <alignment vertical="center" wrapText="1"/>
      <protection locked="0"/>
    </xf>
    <xf numFmtId="0" fontId="55" fillId="0" borderId="9" xfId="0" applyFont="1" applyBorder="1" applyAlignment="1">
      <alignment vertical="center"/>
    </xf>
    <xf numFmtId="49" fontId="55" fillId="0" borderId="9" xfId="0" applyNumberFormat="1" applyFont="1" applyBorder="1" applyAlignment="1">
      <alignment vertical="center"/>
    </xf>
    <xf numFmtId="0" fontId="55" fillId="0" borderId="9" xfId="0" applyFont="1" applyBorder="1" applyAlignment="1">
      <alignment horizontal="left" vertical="center" wrapText="1" indent="2"/>
    </xf>
    <xf numFmtId="178" fontId="22" fillId="0" borderId="0" xfId="0" applyNumberFormat="1" applyFont="1" applyAlignment="1">
      <alignment horizontal="left" vertical="top" wrapText="1"/>
    </xf>
    <xf numFmtId="178" fontId="55" fillId="0" borderId="9" xfId="0" applyNumberFormat="1" applyFont="1" applyFill="1" applyBorder="1" applyAlignment="1">
      <alignment/>
    </xf>
    <xf numFmtId="178" fontId="14" fillId="0" borderId="0" xfId="0" applyNumberFormat="1" applyFont="1" applyAlignment="1">
      <alignment/>
    </xf>
    <xf numFmtId="178" fontId="56" fillId="0" borderId="9" xfId="0" applyNumberFormat="1" applyFont="1" applyBorder="1" applyAlignment="1" applyProtection="1">
      <alignment horizontal="left" vertical="center" wrapText="1"/>
      <protection locked="0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0" fillId="0" borderId="0" xfId="0" applyFont="1" applyAlignment="1">
      <alignment horizontal="center" vertical="center"/>
    </xf>
    <xf numFmtId="181" fontId="2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0" fontId="54" fillId="0" borderId="9" xfId="0" applyFont="1" applyBorder="1" applyAlignment="1">
      <alignment horizontal="center" vertical="center"/>
    </xf>
    <xf numFmtId="180" fontId="54" fillId="0" borderId="13" xfId="0" applyNumberFormat="1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180" fontId="11" fillId="0" borderId="9" xfId="0" applyNumberFormat="1" applyFont="1" applyFill="1" applyBorder="1" applyAlignment="1">
      <alignment horizontal="center" vertical="center"/>
    </xf>
    <xf numFmtId="0" fontId="63" fillId="0" borderId="9" xfId="0" applyNumberFormat="1" applyFont="1" applyBorder="1" applyAlignment="1">
      <alignment vertical="center" wrapText="1"/>
    </xf>
    <xf numFmtId="0" fontId="55" fillId="0" borderId="9" xfId="0" applyFont="1" applyFill="1" applyBorder="1" applyAlignment="1">
      <alignment horizontal="left" vertical="center"/>
    </xf>
    <xf numFmtId="0" fontId="55" fillId="0" borderId="9" xfId="0" applyFont="1" applyBorder="1" applyAlignment="1">
      <alignment horizontal="left" vertical="center"/>
    </xf>
    <xf numFmtId="180" fontId="11" fillId="0" borderId="9" xfId="0" applyNumberFormat="1" applyFont="1" applyBorder="1" applyAlignment="1">
      <alignment horizontal="center" vertical="center"/>
    </xf>
    <xf numFmtId="183" fontId="11" fillId="0" borderId="9" xfId="0" applyNumberFormat="1" applyFont="1" applyFill="1" applyBorder="1" applyAlignment="1">
      <alignment horizontal="center" vertical="center"/>
    </xf>
    <xf numFmtId="182" fontId="55" fillId="0" borderId="9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80" fontId="0" fillId="0" borderId="0" xfId="0" applyNumberFormat="1" applyFill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184" fontId="64" fillId="0" borderId="0" xfId="0" applyNumberFormat="1" applyFont="1" applyAlignment="1">
      <alignment horizontal="center" vertical="center" wrapText="1"/>
    </xf>
    <xf numFmtId="184" fontId="64" fillId="0" borderId="0" xfId="0" applyNumberFormat="1" applyFont="1" applyFill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54" fillId="0" borderId="9" xfId="0" applyFont="1" applyBorder="1" applyAlignment="1">
      <alignment horizontal="center" vertical="center" wrapText="1"/>
    </xf>
    <xf numFmtId="182" fontId="54" fillId="0" borderId="9" xfId="0" applyNumberFormat="1" applyFont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178" fontId="11" fillId="0" borderId="9" xfId="0" applyNumberFormat="1" applyFont="1" applyFill="1" applyBorder="1" applyAlignment="1">
      <alignment horizontal="center" vertical="center" wrapText="1"/>
    </xf>
    <xf numFmtId="182" fontId="65" fillId="0" borderId="9" xfId="0" applyNumberFormat="1" applyFont="1" applyBorder="1" applyAlignment="1">
      <alignment horizontal="left" vertical="center" wrapText="1"/>
    </xf>
    <xf numFmtId="10" fontId="14" fillId="0" borderId="0" xfId="0" applyNumberFormat="1" applyFont="1" applyAlignment="1">
      <alignment horizontal="center" vertical="center" wrapText="1"/>
    </xf>
    <xf numFmtId="0" fontId="54" fillId="0" borderId="9" xfId="0" applyFont="1" applyFill="1" applyBorder="1" applyAlignment="1" applyProtection="1">
      <alignment horizontal="left" vertical="center"/>
      <protection locked="0"/>
    </xf>
    <xf numFmtId="0" fontId="55" fillId="0" borderId="9" xfId="0" applyNumberFormat="1" applyFont="1" applyFill="1" applyBorder="1" applyAlignment="1">
      <alignment vertical="center" wrapText="1"/>
    </xf>
    <xf numFmtId="182" fontId="65" fillId="0" borderId="9" xfId="0" applyNumberFormat="1" applyFont="1" applyFill="1" applyBorder="1" applyAlignment="1">
      <alignment horizontal="left" vertical="center" wrapText="1"/>
    </xf>
    <xf numFmtId="0" fontId="55" fillId="0" borderId="13" xfId="0" applyNumberFormat="1" applyFont="1" applyFill="1" applyBorder="1" applyAlignment="1">
      <alignment vertical="center" wrapText="1"/>
    </xf>
    <xf numFmtId="0" fontId="54" fillId="0" borderId="9" xfId="0" applyNumberFormat="1" applyFont="1" applyFill="1" applyBorder="1" applyAlignment="1">
      <alignment vertical="center" wrapText="1"/>
    </xf>
    <xf numFmtId="0" fontId="63" fillId="0" borderId="9" xfId="0" applyFont="1" applyBorder="1" applyAlignment="1">
      <alignment horizontal="left" vertical="center" wrapText="1"/>
    </xf>
    <xf numFmtId="0" fontId="66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182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180" fontId="8" fillId="0" borderId="9" xfId="0" applyNumberFormat="1" applyFont="1" applyBorder="1" applyAlignment="1">
      <alignment horizontal="center" vertical="center" wrapText="1"/>
    </xf>
    <xf numFmtId="182" fontId="5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81" fontId="0" fillId="0" borderId="9" xfId="0" applyNumberFormat="1" applyFont="1" applyBorder="1" applyAlignment="1">
      <alignment horizontal="center" vertical="center" wrapText="1"/>
    </xf>
    <xf numFmtId="182" fontId="1" fillId="0" borderId="9" xfId="0" applyNumberFormat="1" applyFont="1" applyBorder="1" applyAlignment="1">
      <alignment horizontal="left" vertical="center" wrapText="1"/>
    </xf>
    <xf numFmtId="10" fontId="0" fillId="0" borderId="0" xfId="0" applyNumberFormat="1" applyAlignment="1">
      <alignment horizontal="center" vertical="center" wrapText="1"/>
    </xf>
    <xf numFmtId="0" fontId="5" fillId="4" borderId="9" xfId="0" applyNumberFormat="1" applyFont="1" applyFill="1" applyBorder="1" applyAlignment="1">
      <alignment vertical="center" wrapText="1"/>
    </xf>
    <xf numFmtId="180" fontId="5" fillId="4" borderId="9" xfId="0" applyNumberFormat="1" applyFont="1" applyFill="1" applyBorder="1" applyAlignment="1">
      <alignment horizontal="center" vertical="center"/>
    </xf>
    <xf numFmtId="181" fontId="0" fillId="4" borderId="9" xfId="0" applyNumberFormat="1" applyFont="1" applyFill="1" applyBorder="1" applyAlignment="1">
      <alignment horizontal="center" vertical="center" wrapText="1"/>
    </xf>
    <xf numFmtId="180" fontId="23" fillId="4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Border="1" applyAlignment="1">
      <alignment vertical="center" wrapText="1"/>
    </xf>
    <xf numFmtId="180" fontId="0" fillId="0" borderId="9" xfId="0" applyNumberFormat="1" applyBorder="1" applyAlignment="1">
      <alignment horizontal="center" vertical="center"/>
    </xf>
    <xf numFmtId="180" fontId="23" fillId="0" borderId="9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vertical="center" wrapText="1"/>
    </xf>
    <xf numFmtId="180" fontId="23" fillId="0" borderId="9" xfId="0" applyNumberFormat="1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vertical="center" wrapText="1"/>
    </xf>
    <xf numFmtId="180" fontId="0" fillId="0" borderId="13" xfId="0" applyNumberForma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 wrapText="1"/>
    </xf>
    <xf numFmtId="180" fontId="23" fillId="0" borderId="13" xfId="0" applyNumberFormat="1" applyFont="1" applyBorder="1" applyAlignment="1">
      <alignment horizontal="left" vertical="center"/>
    </xf>
    <xf numFmtId="0" fontId="0" fillId="0" borderId="9" xfId="0" applyNumberFormat="1" applyBorder="1" applyAlignment="1">
      <alignment vertical="center" wrapText="1"/>
    </xf>
    <xf numFmtId="49" fontId="0" fillId="0" borderId="9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 wrapText="1"/>
    </xf>
    <xf numFmtId="180" fontId="0" fillId="0" borderId="14" xfId="0" applyNumberFormat="1" applyBorder="1" applyAlignment="1">
      <alignment horizontal="center" vertical="center"/>
    </xf>
    <xf numFmtId="181" fontId="0" fillId="0" borderId="14" xfId="0" applyNumberFormat="1" applyFont="1" applyBorder="1" applyAlignment="1">
      <alignment horizontal="center" vertical="center" wrapText="1"/>
    </xf>
    <xf numFmtId="180" fontId="23" fillId="0" borderId="14" xfId="0" applyNumberFormat="1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0" fontId="23" fillId="4" borderId="9" xfId="0" applyNumberFormat="1" applyFont="1" applyFill="1" applyBorder="1" applyAlignment="1">
      <alignment horizontal="left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180" fontId="0" fillId="4" borderId="9" xfId="0" applyNumberForma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left" vertical="center" wrapText="1"/>
    </xf>
    <xf numFmtId="178" fontId="67" fillId="0" borderId="0" xfId="0" applyNumberFormat="1" applyFont="1" applyAlignment="1">
      <alignment horizontal="center" vertical="center" wrapText="1"/>
    </xf>
    <xf numFmtId="182" fontId="67" fillId="0" borderId="0" xfId="0" applyNumberFormat="1" applyFont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/>
    </xf>
    <xf numFmtId="184" fontId="64" fillId="0" borderId="0" xfId="0" applyNumberFormat="1" applyFont="1" applyBorder="1" applyAlignment="1">
      <alignment horizontal="center" vertical="center" wrapText="1"/>
    </xf>
    <xf numFmtId="184" fontId="64" fillId="0" borderId="0" xfId="0" applyNumberFormat="1" applyFont="1" applyBorder="1" applyAlignment="1">
      <alignment horizontal="left" vertical="center" wrapText="1"/>
    </xf>
    <xf numFmtId="184" fontId="67" fillId="0" borderId="0" xfId="0" applyNumberFormat="1" applyFont="1" applyBorder="1" applyAlignment="1">
      <alignment horizontal="center" vertical="center" wrapText="1"/>
    </xf>
    <xf numFmtId="178" fontId="67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68" fillId="0" borderId="9" xfId="0" applyFont="1" applyBorder="1" applyAlignment="1">
      <alignment horizontal="center" vertical="center" wrapText="1"/>
    </xf>
    <xf numFmtId="178" fontId="68" fillId="0" borderId="9" xfId="0" applyNumberFormat="1" applyFont="1" applyBorder="1" applyAlignment="1">
      <alignment horizontal="center" vertical="center" wrapText="1"/>
    </xf>
    <xf numFmtId="182" fontId="68" fillId="0" borderId="9" xfId="0" applyNumberFormat="1" applyFont="1" applyBorder="1" applyAlignment="1">
      <alignment horizontal="center" vertical="center" wrapText="1"/>
    </xf>
    <xf numFmtId="180" fontId="66" fillId="0" borderId="9" xfId="0" applyNumberFormat="1" applyFont="1" applyBorder="1" applyAlignment="1">
      <alignment horizontal="center" vertical="center"/>
    </xf>
    <xf numFmtId="185" fontId="69" fillId="0" borderId="9" xfId="0" applyNumberFormat="1" applyFont="1" applyBorder="1" applyAlignment="1">
      <alignment horizontal="left" vertical="center" wrapText="1"/>
    </xf>
    <xf numFmtId="49" fontId="67" fillId="0" borderId="0" xfId="0" applyNumberFormat="1" applyFont="1" applyAlignment="1">
      <alignment horizontal="center" vertical="center" wrapText="1"/>
    </xf>
    <xf numFmtId="0" fontId="55" fillId="0" borderId="9" xfId="0" applyFont="1" applyFill="1" applyBorder="1" applyAlignment="1" applyProtection="1">
      <alignment horizontal="left" vertical="center"/>
      <protection locked="0"/>
    </xf>
    <xf numFmtId="180" fontId="66" fillId="0" borderId="9" xfId="0" applyNumberFormat="1" applyFont="1" applyFill="1" applyBorder="1" applyAlignment="1">
      <alignment horizontal="center" vertical="center"/>
    </xf>
    <xf numFmtId="0" fontId="59" fillId="0" borderId="9" xfId="0" applyFont="1" applyBorder="1" applyAlignment="1">
      <alignment horizontal="left" vertical="center" wrapText="1"/>
    </xf>
    <xf numFmtId="0" fontId="66" fillId="0" borderId="9" xfId="0" applyFont="1" applyBorder="1" applyAlignment="1">
      <alignment horizontal="center" vertical="center"/>
    </xf>
    <xf numFmtId="0" fontId="70" fillId="0" borderId="9" xfId="0" applyFont="1" applyFill="1" applyBorder="1" applyAlignment="1">
      <alignment vertical="center" wrapText="1"/>
    </xf>
    <xf numFmtId="0" fontId="11" fillId="0" borderId="9" xfId="72" applyFont="1" applyFill="1" applyBorder="1" applyAlignment="1" applyProtection="1">
      <alignment horizontal="center" vertical="center"/>
      <protection locked="0"/>
    </xf>
    <xf numFmtId="0" fontId="70" fillId="0" borderId="9" xfId="0" applyFont="1" applyBorder="1" applyAlignment="1">
      <alignment vertical="center" wrapText="1"/>
    </xf>
    <xf numFmtId="0" fontId="59" fillId="0" borderId="9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0" fontId="70" fillId="0" borderId="9" xfId="0" applyFont="1" applyBorder="1" applyAlignment="1">
      <alignment horizontal="left" vertical="center" wrapText="1" indent="1"/>
    </xf>
    <xf numFmtId="0" fontId="70" fillId="0" borderId="9" xfId="0" applyFont="1" applyBorder="1" applyAlignment="1">
      <alignment horizontal="left" vertical="center" wrapText="1" indent="6"/>
    </xf>
    <xf numFmtId="0" fontId="70" fillId="0" borderId="9" xfId="0" applyFont="1" applyFill="1" applyBorder="1" applyAlignment="1">
      <alignment horizontal="left" vertical="center" wrapText="1" indent="6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185" fontId="70" fillId="0" borderId="9" xfId="0" applyNumberFormat="1" applyFont="1" applyBorder="1" applyAlignment="1">
      <alignment horizontal="left" vertical="center" wrapText="1"/>
    </xf>
    <xf numFmtId="0" fontId="72" fillId="0" borderId="9" xfId="0" applyFont="1" applyFill="1" applyBorder="1" applyAlignment="1" applyProtection="1">
      <alignment horizontal="center" vertical="center"/>
      <protection locked="0"/>
    </xf>
    <xf numFmtId="0" fontId="66" fillId="0" borderId="9" xfId="0" applyFont="1" applyFill="1" applyBorder="1" applyAlignment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2014年度各区体制结算计算表" xfId="37"/>
    <cellStyle name="60% - 强调文字颜色 4" xfId="38"/>
    <cellStyle name="输出" xfId="39"/>
    <cellStyle name="千分位[0]_laroux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千位_1" xfId="56"/>
    <cellStyle name="常规_收入预算12.20" xfId="57"/>
    <cellStyle name="千位[0]_1" xfId="58"/>
    <cellStyle name="强调文字颜色 3" xfId="59"/>
    <cellStyle name="常规 3 2" xfId="60"/>
    <cellStyle name="强调文字颜色 4" xfId="61"/>
    <cellStyle name="no dec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千分位_97-917" xfId="71"/>
    <cellStyle name="常规_2011年公共预算收入执行及2012年公共预算收入预算1.5晚清格式" xfId="72"/>
    <cellStyle name="Normal_APR" xfId="73"/>
    <cellStyle name="样式 1" xfId="74"/>
    <cellStyle name="常规 4" xfId="75"/>
    <cellStyle name="常规 33 2" xfId="76"/>
    <cellStyle name="常规 3" xfId="77"/>
    <cellStyle name="普通_97-917" xfId="78"/>
    <cellStyle name="常规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&#31532;&#19968;&#27425;\2023&#24180;&#39044;&#31639;&#31532;&#19968;&#27425;&#35843;&#25972;&#26041;&#26696;&#65288;&#33609;&#26696;&#65289;\2023&#24180;&#22823;&#26412;&#23376;\&#22823;&#26412;&#23376;\12.25\Users\ADMINI~1\AppData\Local\Temp\notes6030C8\Documents%20and%20Settings\2517fq\&#26700;&#38754;\2011&#39044;&#31639;&#25253;&#21578;&#25253;&#34920;&#65288;1.3.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年12月份收入情况表   "/>
      <sheetName val="09年12月份支出情况表  "/>
      <sheetName val="表一  (2)"/>
      <sheetName val="表一 "/>
      <sheetName val="表二 "/>
      <sheetName val="表三 "/>
      <sheetName val="表四  "/>
      <sheetName val="表五 "/>
      <sheetName val="表六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8"/>
  <sheetViews>
    <sheetView showZeros="0" tabSelected="1" workbookViewId="0" topLeftCell="A1">
      <selection activeCell="H17" sqref="H17"/>
    </sheetView>
  </sheetViews>
  <sheetFormatPr defaultColWidth="9.00390625" defaultRowHeight="14.25"/>
  <cols>
    <col min="1" max="1" width="36.375" style="199" customWidth="1"/>
    <col min="2" max="5" width="13.125" style="200" customWidth="1"/>
    <col min="6" max="6" width="20.00390625" style="201" customWidth="1"/>
    <col min="7" max="7" width="10.50390625" style="202" bestFit="1" customWidth="1"/>
    <col min="8" max="255" width="9.00390625" style="202" customWidth="1"/>
    <col min="256" max="256" width="9.00390625" style="203" customWidth="1"/>
  </cols>
  <sheetData>
    <row r="1" spans="1:6" ht="20.25">
      <c r="A1" s="2" t="s">
        <v>0</v>
      </c>
      <c r="B1" s="2"/>
      <c r="C1" s="2"/>
      <c r="D1" s="2"/>
      <c r="E1" s="2"/>
      <c r="F1" s="2"/>
    </row>
    <row r="2" spans="1:6" ht="25.5" customHeight="1">
      <c r="A2" s="204" t="s">
        <v>1</v>
      </c>
      <c r="B2" s="204"/>
      <c r="C2" s="204"/>
      <c r="D2" s="204"/>
      <c r="E2" s="204"/>
      <c r="F2" s="205"/>
    </row>
    <row r="3" spans="1:6" s="198" customFormat="1" ht="16.5" customHeight="1">
      <c r="A3" s="206"/>
      <c r="B3" s="207"/>
      <c r="C3" s="208" t="s">
        <v>2</v>
      </c>
      <c r="D3" s="143"/>
      <c r="E3" s="143"/>
      <c r="F3" s="144"/>
    </row>
    <row r="4" spans="1:6" ht="34.5" customHeight="1">
      <c r="A4" s="209" t="s">
        <v>3</v>
      </c>
      <c r="B4" s="210" t="s">
        <v>4</v>
      </c>
      <c r="C4" s="210" t="s">
        <v>5</v>
      </c>
      <c r="D4" s="210" t="s">
        <v>6</v>
      </c>
      <c r="E4" s="210" t="s">
        <v>7</v>
      </c>
      <c r="F4" s="211" t="s">
        <v>8</v>
      </c>
    </row>
    <row r="5" spans="1:7" ht="22.5" customHeight="1">
      <c r="A5" s="147" t="s">
        <v>9</v>
      </c>
      <c r="B5" s="212">
        <f>B6+B39</f>
        <v>1646533</v>
      </c>
      <c r="C5" s="212">
        <v>1676533</v>
      </c>
      <c r="D5" s="212">
        <f>D6+D39</f>
        <v>-46590</v>
      </c>
      <c r="E5" s="212">
        <f>C5+D5</f>
        <v>1629943</v>
      </c>
      <c r="F5" s="213"/>
      <c r="G5" s="214"/>
    </row>
    <row r="6" spans="1:7" ht="22.5" customHeight="1">
      <c r="A6" s="215" t="s">
        <v>10</v>
      </c>
      <c r="B6" s="212">
        <f>B7+B22</f>
        <v>812688</v>
      </c>
      <c r="C6" s="212">
        <v>812688</v>
      </c>
      <c r="D6" s="216">
        <f>D7+D22</f>
        <v>-102900</v>
      </c>
      <c r="E6" s="212">
        <f aca="true" t="shared" si="0" ref="E6:E39">C6+D6</f>
        <v>709788</v>
      </c>
      <c r="F6" s="213"/>
      <c r="G6" s="214"/>
    </row>
    <row r="7" spans="1:6" ht="22.5" customHeight="1">
      <c r="A7" s="217" t="s">
        <v>11</v>
      </c>
      <c r="B7" s="218">
        <f>SUM(B8:B21)</f>
        <v>721588</v>
      </c>
      <c r="C7" s="218">
        <v>721588</v>
      </c>
      <c r="D7" s="157">
        <f>SUM(D8:D21)</f>
        <v>-117900</v>
      </c>
      <c r="E7" s="212">
        <f t="shared" si="0"/>
        <v>603688</v>
      </c>
      <c r="F7" s="213"/>
    </row>
    <row r="8" spans="1:6" ht="22.5" customHeight="1">
      <c r="A8" s="219" t="s">
        <v>12</v>
      </c>
      <c r="B8" s="220">
        <v>432169</v>
      </c>
      <c r="C8" s="220">
        <v>432169</v>
      </c>
      <c r="D8" s="220">
        <f>-139609-19312</f>
        <v>-158921</v>
      </c>
      <c r="E8" s="212">
        <f t="shared" si="0"/>
        <v>273248</v>
      </c>
      <c r="F8" s="213"/>
    </row>
    <row r="9" spans="1:6" ht="22.5" customHeight="1">
      <c r="A9" s="219" t="s">
        <v>13</v>
      </c>
      <c r="B9" s="220">
        <v>58848</v>
      </c>
      <c r="C9" s="220">
        <v>58848</v>
      </c>
      <c r="D9" s="220">
        <v>9169</v>
      </c>
      <c r="E9" s="212">
        <f t="shared" si="0"/>
        <v>68017</v>
      </c>
      <c r="F9" s="213"/>
    </row>
    <row r="10" spans="1:6" ht="22.5" customHeight="1">
      <c r="A10" s="219" t="s">
        <v>14</v>
      </c>
      <c r="B10" s="220">
        <v>15974</v>
      </c>
      <c r="C10" s="220">
        <v>15974</v>
      </c>
      <c r="D10" s="220">
        <v>9000</v>
      </c>
      <c r="E10" s="212">
        <f t="shared" si="0"/>
        <v>24974</v>
      </c>
      <c r="F10" s="213"/>
    </row>
    <row r="11" spans="1:6" ht="22.5" customHeight="1">
      <c r="A11" s="219" t="s">
        <v>15</v>
      </c>
      <c r="B11" s="220">
        <v>50</v>
      </c>
      <c r="C11" s="220">
        <v>50</v>
      </c>
      <c r="D11" s="220">
        <v>-35</v>
      </c>
      <c r="E11" s="212">
        <f t="shared" si="0"/>
        <v>15</v>
      </c>
      <c r="F11" s="213"/>
    </row>
    <row r="12" spans="1:6" ht="22.5" customHeight="1">
      <c r="A12" s="221" t="s">
        <v>16</v>
      </c>
      <c r="B12" s="220">
        <v>33060</v>
      </c>
      <c r="C12" s="220">
        <v>33060</v>
      </c>
      <c r="D12" s="220">
        <v>1241</v>
      </c>
      <c r="E12" s="212">
        <f t="shared" si="0"/>
        <v>34301</v>
      </c>
      <c r="F12" s="213"/>
    </row>
    <row r="13" spans="1:6" ht="22.5" customHeight="1">
      <c r="A13" s="221" t="s">
        <v>17</v>
      </c>
      <c r="B13" s="220">
        <v>29161</v>
      </c>
      <c r="C13" s="220">
        <v>29161</v>
      </c>
      <c r="D13" s="220">
        <v>11027</v>
      </c>
      <c r="E13" s="212">
        <f t="shared" si="0"/>
        <v>40188</v>
      </c>
      <c r="F13" s="213"/>
    </row>
    <row r="14" spans="1:6" ht="22.5" customHeight="1">
      <c r="A14" s="221" t="s">
        <v>18</v>
      </c>
      <c r="B14" s="220">
        <v>9381</v>
      </c>
      <c r="C14" s="220">
        <v>9381</v>
      </c>
      <c r="D14" s="220">
        <v>1741</v>
      </c>
      <c r="E14" s="212">
        <f t="shared" si="0"/>
        <v>11122</v>
      </c>
      <c r="F14" s="213"/>
    </row>
    <row r="15" spans="1:6" ht="22.5" customHeight="1">
      <c r="A15" s="221" t="s">
        <v>19</v>
      </c>
      <c r="B15" s="220">
        <v>15963</v>
      </c>
      <c r="C15" s="220">
        <v>15963</v>
      </c>
      <c r="D15" s="220">
        <v>2368</v>
      </c>
      <c r="E15" s="212">
        <f t="shared" si="0"/>
        <v>18331</v>
      </c>
      <c r="F15" s="213"/>
    </row>
    <row r="16" spans="1:6" ht="22.5" customHeight="1">
      <c r="A16" s="221" t="s">
        <v>20</v>
      </c>
      <c r="B16" s="220">
        <v>61322</v>
      </c>
      <c r="C16" s="220">
        <v>61322</v>
      </c>
      <c r="D16" s="220">
        <v>-6101</v>
      </c>
      <c r="E16" s="212">
        <f t="shared" si="0"/>
        <v>55221</v>
      </c>
      <c r="F16" s="213"/>
    </row>
    <row r="17" spans="1:6" ht="22.5" customHeight="1">
      <c r="A17" s="221" t="s">
        <v>21</v>
      </c>
      <c r="B17" s="220">
        <v>9072</v>
      </c>
      <c r="C17" s="220">
        <v>9072</v>
      </c>
      <c r="D17" s="220">
        <v>-147</v>
      </c>
      <c r="E17" s="212">
        <f t="shared" si="0"/>
        <v>8925</v>
      </c>
      <c r="F17" s="213"/>
    </row>
    <row r="18" spans="1:6" ht="22.5" customHeight="1">
      <c r="A18" s="221" t="s">
        <v>22</v>
      </c>
      <c r="B18" s="220">
        <v>8071</v>
      </c>
      <c r="C18" s="220">
        <v>8071</v>
      </c>
      <c r="D18" s="220">
        <v>-5921</v>
      </c>
      <c r="E18" s="212">
        <f t="shared" si="0"/>
        <v>2150</v>
      </c>
      <c r="F18" s="213"/>
    </row>
    <row r="19" spans="1:6" ht="22.5" customHeight="1">
      <c r="A19" s="221" t="s">
        <v>23</v>
      </c>
      <c r="B19" s="220">
        <v>48237</v>
      </c>
      <c r="C19" s="220">
        <v>48237</v>
      </c>
      <c r="D19" s="220">
        <v>18711</v>
      </c>
      <c r="E19" s="212">
        <f t="shared" si="0"/>
        <v>66948</v>
      </c>
      <c r="F19" s="213"/>
    </row>
    <row r="20" spans="1:6" ht="22.5" customHeight="1">
      <c r="A20" s="221" t="s">
        <v>24</v>
      </c>
      <c r="B20" s="220">
        <v>280</v>
      </c>
      <c r="C20" s="220">
        <v>280</v>
      </c>
      <c r="D20" s="220">
        <v>-42</v>
      </c>
      <c r="E20" s="212">
        <f t="shared" si="0"/>
        <v>238</v>
      </c>
      <c r="F20" s="213"/>
    </row>
    <row r="21" spans="1:6" ht="22.5" customHeight="1">
      <c r="A21" s="221" t="s">
        <v>25</v>
      </c>
      <c r="B21" s="220">
        <v>0</v>
      </c>
      <c r="C21" s="220">
        <v>0</v>
      </c>
      <c r="D21" s="220">
        <v>10</v>
      </c>
      <c r="E21" s="212">
        <f t="shared" si="0"/>
        <v>10</v>
      </c>
      <c r="F21" s="213"/>
    </row>
    <row r="22" spans="1:6" ht="22.5" customHeight="1">
      <c r="A22" s="222" t="s">
        <v>26</v>
      </c>
      <c r="B22" s="91">
        <f>B23+B33+B34+B36+B38+B37</f>
        <v>91100</v>
      </c>
      <c r="C22" s="91">
        <v>91100</v>
      </c>
      <c r="D22" s="52">
        <f>D23+D33+D34+D36+D37+D35+D38</f>
        <v>15000</v>
      </c>
      <c r="E22" s="212">
        <f t="shared" si="0"/>
        <v>106100</v>
      </c>
      <c r="F22" s="213"/>
    </row>
    <row r="23" spans="1:8" ht="22.5" customHeight="1">
      <c r="A23" s="221" t="s">
        <v>27</v>
      </c>
      <c r="B23" s="218">
        <f>SUM(B24:B32)</f>
        <v>32132</v>
      </c>
      <c r="C23" s="218">
        <v>32132</v>
      </c>
      <c r="D23" s="218">
        <f>SUM(D25:D32)</f>
        <v>-340</v>
      </c>
      <c r="E23" s="212">
        <f t="shared" si="0"/>
        <v>31792</v>
      </c>
      <c r="F23" s="213"/>
      <c r="H23" s="223"/>
    </row>
    <row r="24" spans="1:6" ht="22.5" customHeight="1">
      <c r="A24" s="224" t="s">
        <v>28</v>
      </c>
      <c r="B24" s="218"/>
      <c r="C24" s="218">
        <v>0</v>
      </c>
      <c r="D24" s="218"/>
      <c r="E24" s="212">
        <f t="shared" si="0"/>
        <v>0</v>
      </c>
      <c r="F24" s="213"/>
    </row>
    <row r="25" spans="1:6" ht="22.5" customHeight="1">
      <c r="A25" s="225" t="s">
        <v>29</v>
      </c>
      <c r="B25" s="220">
        <v>12412</v>
      </c>
      <c r="C25" s="218">
        <v>12412</v>
      </c>
      <c r="D25" s="218">
        <v>1196</v>
      </c>
      <c r="E25" s="212">
        <f t="shared" si="0"/>
        <v>13608</v>
      </c>
      <c r="F25" s="213"/>
    </row>
    <row r="26" spans="1:6" ht="22.5" customHeight="1">
      <c r="A26" s="226" t="s">
        <v>30</v>
      </c>
      <c r="B26" s="220">
        <v>8338</v>
      </c>
      <c r="C26" s="218">
        <v>8338</v>
      </c>
      <c r="D26" s="218">
        <v>657</v>
      </c>
      <c r="E26" s="212">
        <f t="shared" si="0"/>
        <v>8995</v>
      </c>
      <c r="F26" s="213"/>
    </row>
    <row r="27" spans="1:6" ht="22.5" customHeight="1">
      <c r="A27" s="226" t="s">
        <v>31</v>
      </c>
      <c r="B27" s="220">
        <v>7566</v>
      </c>
      <c r="C27" s="218">
        <v>7566</v>
      </c>
      <c r="D27" s="218"/>
      <c r="E27" s="212">
        <f t="shared" si="0"/>
        <v>7566</v>
      </c>
      <c r="F27" s="213"/>
    </row>
    <row r="28" spans="1:6" ht="22.5" customHeight="1">
      <c r="A28" s="226" t="s">
        <v>32</v>
      </c>
      <c r="B28" s="220"/>
      <c r="C28" s="218">
        <v>0</v>
      </c>
      <c r="D28" s="218"/>
      <c r="E28" s="212">
        <f t="shared" si="0"/>
        <v>0</v>
      </c>
      <c r="F28" s="213"/>
    </row>
    <row r="29" spans="1:6" ht="22.5" customHeight="1">
      <c r="A29" s="226" t="s">
        <v>33</v>
      </c>
      <c r="B29" s="220"/>
      <c r="C29" s="218">
        <v>0</v>
      </c>
      <c r="D29" s="218"/>
      <c r="E29" s="212">
        <f t="shared" si="0"/>
        <v>0</v>
      </c>
      <c r="F29" s="213"/>
    </row>
    <row r="30" spans="1:6" ht="22.5" customHeight="1">
      <c r="A30" s="226" t="s">
        <v>34</v>
      </c>
      <c r="B30" s="220">
        <v>3814</v>
      </c>
      <c r="C30" s="218">
        <v>3814</v>
      </c>
      <c r="D30" s="218">
        <v>-2200</v>
      </c>
      <c r="E30" s="212">
        <f t="shared" si="0"/>
        <v>1614</v>
      </c>
      <c r="F30" s="213"/>
    </row>
    <row r="31" spans="1:6" ht="22.5" customHeight="1">
      <c r="A31" s="226" t="s">
        <v>35</v>
      </c>
      <c r="B31" s="220">
        <v>2</v>
      </c>
      <c r="C31" s="218">
        <v>2</v>
      </c>
      <c r="D31" s="218">
        <v>6</v>
      </c>
      <c r="E31" s="212">
        <f t="shared" si="0"/>
        <v>8</v>
      </c>
      <c r="F31" s="213"/>
    </row>
    <row r="32" spans="1:6" ht="22.5" customHeight="1">
      <c r="A32" s="226" t="s">
        <v>36</v>
      </c>
      <c r="B32" s="220"/>
      <c r="C32" s="218">
        <v>0</v>
      </c>
      <c r="D32" s="218">
        <v>1</v>
      </c>
      <c r="E32" s="212">
        <f t="shared" si="0"/>
        <v>1</v>
      </c>
      <c r="F32" s="213"/>
    </row>
    <row r="33" spans="1:6" ht="22.5" customHeight="1">
      <c r="A33" s="221" t="s">
        <v>37</v>
      </c>
      <c r="B33" s="220">
        <v>11791</v>
      </c>
      <c r="C33" s="218">
        <v>11791</v>
      </c>
      <c r="D33" s="218">
        <v>-3000</v>
      </c>
      <c r="E33" s="212">
        <f t="shared" si="0"/>
        <v>8791</v>
      </c>
      <c r="F33" s="213"/>
    </row>
    <row r="34" spans="1:6" ht="22.5" customHeight="1">
      <c r="A34" s="221" t="s">
        <v>38</v>
      </c>
      <c r="B34" s="220">
        <v>25584</v>
      </c>
      <c r="C34" s="218">
        <v>25584</v>
      </c>
      <c r="D34" s="218">
        <v>-5000</v>
      </c>
      <c r="E34" s="212">
        <f t="shared" si="0"/>
        <v>20584</v>
      </c>
      <c r="F34" s="213"/>
    </row>
    <row r="35" spans="1:6" ht="22.5" customHeight="1">
      <c r="A35" s="221" t="s">
        <v>39</v>
      </c>
      <c r="B35" s="220"/>
      <c r="C35" s="218">
        <v>0</v>
      </c>
      <c r="D35" s="218"/>
      <c r="E35" s="212">
        <f t="shared" si="0"/>
        <v>0</v>
      </c>
      <c r="F35" s="213"/>
    </row>
    <row r="36" spans="1:255" ht="22.5" customHeight="1">
      <c r="A36" s="222" t="s">
        <v>40</v>
      </c>
      <c r="B36" s="220">
        <v>16019</v>
      </c>
      <c r="C36" s="218">
        <v>16019</v>
      </c>
      <c r="D36" s="218">
        <v>27000</v>
      </c>
      <c r="E36" s="212">
        <f t="shared" si="0"/>
        <v>43019</v>
      </c>
      <c r="F36" s="21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/>
      <c r="EJ36" s="203"/>
      <c r="EK36" s="203"/>
      <c r="EL36" s="203"/>
      <c r="EM36" s="203"/>
      <c r="EN36" s="203"/>
      <c r="EO36" s="203"/>
      <c r="EP36" s="203"/>
      <c r="EQ36" s="203"/>
      <c r="ER36" s="203"/>
      <c r="ES36" s="203"/>
      <c r="ET36" s="203"/>
      <c r="EU36" s="203"/>
      <c r="EV36" s="203"/>
      <c r="EW36" s="203"/>
      <c r="EX36" s="203"/>
      <c r="EY36" s="203"/>
      <c r="EZ36" s="203"/>
      <c r="FA36" s="203"/>
      <c r="FB36" s="203"/>
      <c r="FC36" s="203"/>
      <c r="FD36" s="203"/>
      <c r="FE36" s="203"/>
      <c r="FF36" s="203"/>
      <c r="FG36" s="203"/>
      <c r="FH36" s="203"/>
      <c r="FI36" s="203"/>
      <c r="FJ36" s="203"/>
      <c r="FK36" s="203"/>
      <c r="FL36" s="203"/>
      <c r="FM36" s="203"/>
      <c r="FN36" s="203"/>
      <c r="FO36" s="203"/>
      <c r="FP36" s="203"/>
      <c r="FQ36" s="203"/>
      <c r="FR36" s="203"/>
      <c r="FS36" s="203"/>
      <c r="FT36" s="203"/>
      <c r="FU36" s="203"/>
      <c r="FV36" s="203"/>
      <c r="FW36" s="203"/>
      <c r="FX36" s="203"/>
      <c r="FY36" s="203"/>
      <c r="FZ36" s="203"/>
      <c r="GA36" s="203"/>
      <c r="GB36" s="203"/>
      <c r="GC36" s="203"/>
      <c r="GD36" s="203"/>
      <c r="GE36" s="203"/>
      <c r="GF36" s="203"/>
      <c r="GG36" s="203"/>
      <c r="GH36" s="203"/>
      <c r="GI36" s="203"/>
      <c r="GJ36" s="203"/>
      <c r="GK36" s="203"/>
      <c r="GL36" s="203"/>
      <c r="GM36" s="203"/>
      <c r="GN36" s="203"/>
      <c r="GO36" s="203"/>
      <c r="GP36" s="203"/>
      <c r="GQ36" s="203"/>
      <c r="GR36" s="203"/>
      <c r="GS36" s="203"/>
      <c r="GT36" s="203"/>
      <c r="GU36" s="203"/>
      <c r="GV36" s="203"/>
      <c r="GW36" s="203"/>
      <c r="GX36" s="203"/>
      <c r="GY36" s="203"/>
      <c r="GZ36" s="203"/>
      <c r="HA36" s="203"/>
      <c r="HB36" s="203"/>
      <c r="HC36" s="203"/>
      <c r="HD36" s="203"/>
      <c r="HE36" s="203"/>
      <c r="HF36" s="203"/>
      <c r="HG36" s="203"/>
      <c r="HH36" s="203"/>
      <c r="HI36" s="203"/>
      <c r="HJ36" s="203"/>
      <c r="HK36" s="203"/>
      <c r="HL36" s="203"/>
      <c r="HM36" s="203"/>
      <c r="HN36" s="203"/>
      <c r="HO36" s="203"/>
      <c r="HP36" s="203"/>
      <c r="HQ36" s="203"/>
      <c r="HR36" s="203"/>
      <c r="HS36" s="203"/>
      <c r="HT36" s="203"/>
      <c r="HU36" s="203"/>
      <c r="HV36" s="203"/>
      <c r="HW36" s="203"/>
      <c r="HX36" s="203"/>
      <c r="HY36" s="203"/>
      <c r="HZ36" s="203"/>
      <c r="IA36" s="203"/>
      <c r="IB36" s="203"/>
      <c r="IC36" s="203"/>
      <c r="ID36" s="203"/>
      <c r="IE36" s="203"/>
      <c r="IF36" s="203"/>
      <c r="IG36" s="203"/>
      <c r="IH36" s="203"/>
      <c r="II36" s="203"/>
      <c r="IJ36" s="203"/>
      <c r="IK36" s="203"/>
      <c r="IL36" s="203"/>
      <c r="IM36" s="203"/>
      <c r="IN36" s="203"/>
      <c r="IO36" s="203"/>
      <c r="IP36" s="203"/>
      <c r="IQ36" s="203"/>
      <c r="IR36" s="203"/>
      <c r="IS36" s="203"/>
      <c r="IT36" s="203"/>
      <c r="IU36" s="203"/>
    </row>
    <row r="37" spans="1:255" ht="22.5" customHeight="1">
      <c r="A37" s="222" t="s">
        <v>41</v>
      </c>
      <c r="B37" s="220">
        <v>4266</v>
      </c>
      <c r="C37" s="218">
        <v>4266</v>
      </c>
      <c r="D37" s="218">
        <v>-3400</v>
      </c>
      <c r="E37" s="212">
        <f t="shared" si="0"/>
        <v>866</v>
      </c>
      <c r="F37" s="21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3"/>
      <c r="EE37" s="203"/>
      <c r="EF37" s="203"/>
      <c r="EG37" s="203"/>
      <c r="EH37" s="203"/>
      <c r="EI37" s="203"/>
      <c r="EJ37" s="203"/>
      <c r="EK37" s="203"/>
      <c r="EL37" s="203"/>
      <c r="EM37" s="203"/>
      <c r="EN37" s="203"/>
      <c r="EO37" s="203"/>
      <c r="EP37" s="203"/>
      <c r="EQ37" s="203"/>
      <c r="ER37" s="203"/>
      <c r="ES37" s="203"/>
      <c r="ET37" s="203"/>
      <c r="EU37" s="203"/>
      <c r="EV37" s="203"/>
      <c r="EW37" s="203"/>
      <c r="EX37" s="203"/>
      <c r="EY37" s="203"/>
      <c r="EZ37" s="203"/>
      <c r="FA37" s="203"/>
      <c r="FB37" s="203"/>
      <c r="FC37" s="203"/>
      <c r="FD37" s="203"/>
      <c r="FE37" s="203"/>
      <c r="FF37" s="203"/>
      <c r="FG37" s="203"/>
      <c r="FH37" s="203"/>
      <c r="FI37" s="203"/>
      <c r="FJ37" s="203"/>
      <c r="FK37" s="203"/>
      <c r="FL37" s="203"/>
      <c r="FM37" s="203"/>
      <c r="FN37" s="203"/>
      <c r="FO37" s="203"/>
      <c r="FP37" s="203"/>
      <c r="FQ37" s="203"/>
      <c r="FR37" s="203"/>
      <c r="FS37" s="203"/>
      <c r="FT37" s="203"/>
      <c r="FU37" s="203"/>
      <c r="FV37" s="203"/>
      <c r="FW37" s="203"/>
      <c r="FX37" s="203"/>
      <c r="FY37" s="203"/>
      <c r="FZ37" s="203"/>
      <c r="GA37" s="203"/>
      <c r="GB37" s="203"/>
      <c r="GC37" s="203"/>
      <c r="GD37" s="203"/>
      <c r="GE37" s="203"/>
      <c r="GF37" s="203"/>
      <c r="GG37" s="203"/>
      <c r="GH37" s="203"/>
      <c r="GI37" s="203"/>
      <c r="GJ37" s="203"/>
      <c r="GK37" s="203"/>
      <c r="GL37" s="203"/>
      <c r="GM37" s="203"/>
      <c r="GN37" s="203"/>
      <c r="GO37" s="203"/>
      <c r="GP37" s="203"/>
      <c r="GQ37" s="203"/>
      <c r="GR37" s="203"/>
      <c r="GS37" s="203"/>
      <c r="GT37" s="203"/>
      <c r="GU37" s="203"/>
      <c r="GV37" s="203"/>
      <c r="GW37" s="203"/>
      <c r="GX37" s="203"/>
      <c r="GY37" s="203"/>
      <c r="GZ37" s="203"/>
      <c r="HA37" s="203"/>
      <c r="HB37" s="203"/>
      <c r="HC37" s="203"/>
      <c r="HD37" s="203"/>
      <c r="HE37" s="203"/>
      <c r="HF37" s="203"/>
      <c r="HG37" s="203"/>
      <c r="HH37" s="203"/>
      <c r="HI37" s="203"/>
      <c r="HJ37" s="203"/>
      <c r="HK37" s="203"/>
      <c r="HL37" s="203"/>
      <c r="HM37" s="203"/>
      <c r="HN37" s="203"/>
      <c r="HO37" s="203"/>
      <c r="HP37" s="203"/>
      <c r="HQ37" s="203"/>
      <c r="HR37" s="203"/>
      <c r="HS37" s="203"/>
      <c r="HT37" s="203"/>
      <c r="HU37" s="203"/>
      <c r="HV37" s="203"/>
      <c r="HW37" s="203"/>
      <c r="HX37" s="203"/>
      <c r="HY37" s="203"/>
      <c r="HZ37" s="203"/>
      <c r="IA37" s="203"/>
      <c r="IB37" s="203"/>
      <c r="IC37" s="203"/>
      <c r="ID37" s="203"/>
      <c r="IE37" s="203"/>
      <c r="IF37" s="203"/>
      <c r="IG37" s="203"/>
      <c r="IH37" s="203"/>
      <c r="II37" s="203"/>
      <c r="IJ37" s="203"/>
      <c r="IK37" s="203"/>
      <c r="IL37" s="203"/>
      <c r="IM37" s="203"/>
      <c r="IN37" s="203"/>
      <c r="IO37" s="203"/>
      <c r="IP37" s="203"/>
      <c r="IQ37" s="203"/>
      <c r="IR37" s="203"/>
      <c r="IS37" s="203"/>
      <c r="IT37" s="203"/>
      <c r="IU37" s="203"/>
    </row>
    <row r="38" spans="1:255" ht="22.5" customHeight="1">
      <c r="A38" s="221" t="s">
        <v>42</v>
      </c>
      <c r="B38" s="220">
        <v>1308</v>
      </c>
      <c r="C38" s="218">
        <v>1308</v>
      </c>
      <c r="D38" s="218">
        <v>-260</v>
      </c>
      <c r="E38" s="212">
        <f t="shared" si="0"/>
        <v>1048</v>
      </c>
      <c r="F38" s="21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203"/>
      <c r="DV38" s="203"/>
      <c r="DW38" s="203"/>
      <c r="DX38" s="203"/>
      <c r="DY38" s="203"/>
      <c r="DZ38" s="203"/>
      <c r="EA38" s="203"/>
      <c r="EB38" s="203"/>
      <c r="EC38" s="203"/>
      <c r="ED38" s="203"/>
      <c r="EE38" s="203"/>
      <c r="EF38" s="203"/>
      <c r="EG38" s="203"/>
      <c r="EH38" s="203"/>
      <c r="EI38" s="203"/>
      <c r="EJ38" s="203"/>
      <c r="EK38" s="203"/>
      <c r="EL38" s="203"/>
      <c r="EM38" s="203"/>
      <c r="EN38" s="203"/>
      <c r="EO38" s="203"/>
      <c r="EP38" s="203"/>
      <c r="EQ38" s="203"/>
      <c r="ER38" s="203"/>
      <c r="ES38" s="203"/>
      <c r="ET38" s="203"/>
      <c r="EU38" s="203"/>
      <c r="EV38" s="203"/>
      <c r="EW38" s="203"/>
      <c r="EX38" s="203"/>
      <c r="EY38" s="203"/>
      <c r="EZ38" s="203"/>
      <c r="FA38" s="203"/>
      <c r="FB38" s="203"/>
      <c r="FC38" s="203"/>
      <c r="FD38" s="203"/>
      <c r="FE38" s="203"/>
      <c r="FF38" s="203"/>
      <c r="FG38" s="203"/>
      <c r="FH38" s="203"/>
      <c r="FI38" s="203"/>
      <c r="FJ38" s="203"/>
      <c r="FK38" s="203"/>
      <c r="FL38" s="203"/>
      <c r="FM38" s="203"/>
      <c r="FN38" s="203"/>
      <c r="FO38" s="203"/>
      <c r="FP38" s="203"/>
      <c r="FQ38" s="203"/>
      <c r="FR38" s="203"/>
      <c r="FS38" s="203"/>
      <c r="FT38" s="203"/>
      <c r="FU38" s="203"/>
      <c r="FV38" s="203"/>
      <c r="FW38" s="203"/>
      <c r="FX38" s="203"/>
      <c r="FY38" s="203"/>
      <c r="FZ38" s="203"/>
      <c r="GA38" s="203"/>
      <c r="GB38" s="203"/>
      <c r="GC38" s="203"/>
      <c r="GD38" s="203"/>
      <c r="GE38" s="203"/>
      <c r="GF38" s="203"/>
      <c r="GG38" s="203"/>
      <c r="GH38" s="203"/>
      <c r="GI38" s="203"/>
      <c r="GJ38" s="203"/>
      <c r="GK38" s="203"/>
      <c r="GL38" s="203"/>
      <c r="GM38" s="203"/>
      <c r="GN38" s="203"/>
      <c r="GO38" s="203"/>
      <c r="GP38" s="203"/>
      <c r="GQ38" s="203"/>
      <c r="GR38" s="203"/>
      <c r="GS38" s="203"/>
      <c r="GT38" s="203"/>
      <c r="GU38" s="203"/>
      <c r="GV38" s="203"/>
      <c r="GW38" s="203"/>
      <c r="GX38" s="203"/>
      <c r="GY38" s="203"/>
      <c r="GZ38" s="203"/>
      <c r="HA38" s="203"/>
      <c r="HB38" s="203"/>
      <c r="HC38" s="203"/>
      <c r="HD38" s="203"/>
      <c r="HE38" s="203"/>
      <c r="HF38" s="203"/>
      <c r="HG38" s="203"/>
      <c r="HH38" s="203"/>
      <c r="HI38" s="203"/>
      <c r="HJ38" s="203"/>
      <c r="HK38" s="203"/>
      <c r="HL38" s="203"/>
      <c r="HM38" s="203"/>
      <c r="HN38" s="203"/>
      <c r="HO38" s="203"/>
      <c r="HP38" s="203"/>
      <c r="HQ38" s="203"/>
      <c r="HR38" s="203"/>
      <c r="HS38" s="203"/>
      <c r="HT38" s="203"/>
      <c r="HU38" s="203"/>
      <c r="HV38" s="203"/>
      <c r="HW38" s="203"/>
      <c r="HX38" s="203"/>
      <c r="HY38" s="203"/>
      <c r="HZ38" s="203"/>
      <c r="IA38" s="203"/>
      <c r="IB38" s="203"/>
      <c r="IC38" s="203"/>
      <c r="ID38" s="203"/>
      <c r="IE38" s="203"/>
      <c r="IF38" s="203"/>
      <c r="IG38" s="203"/>
      <c r="IH38" s="203"/>
      <c r="II38" s="203"/>
      <c r="IJ38" s="203"/>
      <c r="IK38" s="203"/>
      <c r="IL38" s="203"/>
      <c r="IM38" s="203"/>
      <c r="IN38" s="203"/>
      <c r="IO38" s="203"/>
      <c r="IP38" s="203"/>
      <c r="IQ38" s="203"/>
      <c r="IR38" s="203"/>
      <c r="IS38" s="203"/>
      <c r="IT38" s="203"/>
      <c r="IU38" s="203"/>
    </row>
    <row r="39" spans="1:255" ht="22.5" customHeight="1">
      <c r="A39" s="221" t="s">
        <v>43</v>
      </c>
      <c r="B39" s="91">
        <f>B40+B41+B42+B43+B48+B47</f>
        <v>833845</v>
      </c>
      <c r="C39" s="91">
        <f>C40+C41+C42+C43+C48+C47</f>
        <v>863845</v>
      </c>
      <c r="D39" s="91">
        <f>D40+D41+D42+D43+D48+D47</f>
        <v>56310</v>
      </c>
      <c r="E39" s="212">
        <f t="shared" si="0"/>
        <v>920155</v>
      </c>
      <c r="F39" s="21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203"/>
      <c r="DR39" s="203"/>
      <c r="DS39" s="203"/>
      <c r="DT39" s="203"/>
      <c r="DU39" s="203"/>
      <c r="DV39" s="203"/>
      <c r="DW39" s="203"/>
      <c r="DX39" s="203"/>
      <c r="DY39" s="203"/>
      <c r="DZ39" s="203"/>
      <c r="EA39" s="203"/>
      <c r="EB39" s="203"/>
      <c r="EC39" s="203"/>
      <c r="ED39" s="203"/>
      <c r="EE39" s="203"/>
      <c r="EF39" s="203"/>
      <c r="EG39" s="203"/>
      <c r="EH39" s="203"/>
      <c r="EI39" s="203"/>
      <c r="EJ39" s="203"/>
      <c r="EK39" s="203"/>
      <c r="EL39" s="203"/>
      <c r="EM39" s="203"/>
      <c r="EN39" s="203"/>
      <c r="EO39" s="203"/>
      <c r="EP39" s="203"/>
      <c r="EQ39" s="203"/>
      <c r="ER39" s="203"/>
      <c r="ES39" s="203"/>
      <c r="ET39" s="203"/>
      <c r="EU39" s="203"/>
      <c r="EV39" s="203"/>
      <c r="EW39" s="203"/>
      <c r="EX39" s="203"/>
      <c r="EY39" s="203"/>
      <c r="EZ39" s="203"/>
      <c r="FA39" s="203"/>
      <c r="FB39" s="203"/>
      <c r="FC39" s="203"/>
      <c r="FD39" s="203"/>
      <c r="FE39" s="203"/>
      <c r="FF39" s="203"/>
      <c r="FG39" s="203"/>
      <c r="FH39" s="203"/>
      <c r="FI39" s="203"/>
      <c r="FJ39" s="203"/>
      <c r="FK39" s="203"/>
      <c r="FL39" s="203"/>
      <c r="FM39" s="203"/>
      <c r="FN39" s="203"/>
      <c r="FO39" s="203"/>
      <c r="FP39" s="203"/>
      <c r="FQ39" s="203"/>
      <c r="FR39" s="203"/>
      <c r="FS39" s="203"/>
      <c r="FT39" s="203"/>
      <c r="FU39" s="203"/>
      <c r="FV39" s="203"/>
      <c r="FW39" s="203"/>
      <c r="FX39" s="203"/>
      <c r="FY39" s="203"/>
      <c r="FZ39" s="203"/>
      <c r="GA39" s="203"/>
      <c r="GB39" s="203"/>
      <c r="GC39" s="203"/>
      <c r="GD39" s="203"/>
      <c r="GE39" s="203"/>
      <c r="GF39" s="203"/>
      <c r="GG39" s="203"/>
      <c r="GH39" s="203"/>
      <c r="GI39" s="203"/>
      <c r="GJ39" s="203"/>
      <c r="GK39" s="203"/>
      <c r="GL39" s="203"/>
      <c r="GM39" s="203"/>
      <c r="GN39" s="203"/>
      <c r="GO39" s="203"/>
      <c r="GP39" s="203"/>
      <c r="GQ39" s="203"/>
      <c r="GR39" s="203"/>
      <c r="GS39" s="203"/>
      <c r="GT39" s="203"/>
      <c r="GU39" s="203"/>
      <c r="GV39" s="203"/>
      <c r="GW39" s="203"/>
      <c r="GX39" s="203"/>
      <c r="GY39" s="203"/>
      <c r="GZ39" s="203"/>
      <c r="HA39" s="203"/>
      <c r="HB39" s="203"/>
      <c r="HC39" s="203"/>
      <c r="HD39" s="203"/>
      <c r="HE39" s="203"/>
      <c r="HF39" s="203"/>
      <c r="HG39" s="203"/>
      <c r="HH39" s="203"/>
      <c r="HI39" s="203"/>
      <c r="HJ39" s="203"/>
      <c r="HK39" s="203"/>
      <c r="HL39" s="203"/>
      <c r="HM39" s="203"/>
      <c r="HN39" s="203"/>
      <c r="HO39" s="203"/>
      <c r="HP39" s="203"/>
      <c r="HQ39" s="203"/>
      <c r="HR39" s="203"/>
      <c r="HS39" s="203"/>
      <c r="HT39" s="203"/>
      <c r="HU39" s="203"/>
      <c r="HV39" s="203"/>
      <c r="HW39" s="203"/>
      <c r="HX39" s="203"/>
      <c r="HY39" s="203"/>
      <c r="HZ39" s="203"/>
      <c r="IA39" s="203"/>
      <c r="IB39" s="203"/>
      <c r="IC39" s="203"/>
      <c r="ID39" s="203"/>
      <c r="IE39" s="203"/>
      <c r="IF39" s="203"/>
      <c r="IG39" s="203"/>
      <c r="IH39" s="203"/>
      <c r="II39" s="203"/>
      <c r="IJ39" s="203"/>
      <c r="IK39" s="203"/>
      <c r="IL39" s="203"/>
      <c r="IM39" s="203"/>
      <c r="IN39" s="203"/>
      <c r="IO39" s="203"/>
      <c r="IP39" s="203"/>
      <c r="IQ39" s="203"/>
      <c r="IR39" s="203"/>
      <c r="IS39" s="203"/>
      <c r="IT39" s="203"/>
      <c r="IU39" s="203"/>
    </row>
    <row r="40" spans="1:255" ht="22.5" customHeight="1">
      <c r="A40" s="222" t="s">
        <v>44</v>
      </c>
      <c r="B40" s="218">
        <v>11024</v>
      </c>
      <c r="C40" s="218">
        <v>11024</v>
      </c>
      <c r="D40" s="218"/>
      <c r="E40" s="91">
        <f aca="true" t="shared" si="1" ref="E40:E48">C40+D40</f>
        <v>11024</v>
      </c>
      <c r="F40" s="21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203"/>
      <c r="DR40" s="203"/>
      <c r="DS40" s="203"/>
      <c r="DT40" s="203"/>
      <c r="DU40" s="203"/>
      <c r="DV40" s="203"/>
      <c r="DW40" s="203"/>
      <c r="DX40" s="203"/>
      <c r="DY40" s="203"/>
      <c r="DZ40" s="203"/>
      <c r="EA40" s="203"/>
      <c r="EB40" s="203"/>
      <c r="EC40" s="203"/>
      <c r="ED40" s="203"/>
      <c r="EE40" s="203"/>
      <c r="EF40" s="203"/>
      <c r="EG40" s="203"/>
      <c r="EH40" s="203"/>
      <c r="EI40" s="203"/>
      <c r="EJ40" s="203"/>
      <c r="EK40" s="203"/>
      <c r="EL40" s="203"/>
      <c r="EM40" s="203"/>
      <c r="EN40" s="203"/>
      <c r="EO40" s="203"/>
      <c r="EP40" s="203"/>
      <c r="EQ40" s="203"/>
      <c r="ER40" s="203"/>
      <c r="ES40" s="203"/>
      <c r="ET40" s="203"/>
      <c r="EU40" s="203"/>
      <c r="EV40" s="203"/>
      <c r="EW40" s="203"/>
      <c r="EX40" s="203"/>
      <c r="EY40" s="203"/>
      <c r="EZ40" s="203"/>
      <c r="FA40" s="203"/>
      <c r="FB40" s="203"/>
      <c r="FC40" s="203"/>
      <c r="FD40" s="203"/>
      <c r="FE40" s="203"/>
      <c r="FF40" s="203"/>
      <c r="FG40" s="203"/>
      <c r="FH40" s="203"/>
      <c r="FI40" s="203"/>
      <c r="FJ40" s="203"/>
      <c r="FK40" s="203"/>
      <c r="FL40" s="203"/>
      <c r="FM40" s="203"/>
      <c r="FN40" s="203"/>
      <c r="FO40" s="203"/>
      <c r="FP40" s="203"/>
      <c r="FQ40" s="203"/>
      <c r="FR40" s="203"/>
      <c r="FS40" s="203"/>
      <c r="FT40" s="203"/>
      <c r="FU40" s="203"/>
      <c r="FV40" s="203"/>
      <c r="FW40" s="203"/>
      <c r="FX40" s="203"/>
      <c r="FY40" s="203"/>
      <c r="FZ40" s="203"/>
      <c r="GA40" s="203"/>
      <c r="GB40" s="203"/>
      <c r="GC40" s="203"/>
      <c r="GD40" s="203"/>
      <c r="GE40" s="203"/>
      <c r="GF40" s="203"/>
      <c r="GG40" s="203"/>
      <c r="GH40" s="203"/>
      <c r="GI40" s="203"/>
      <c r="GJ40" s="203"/>
      <c r="GK40" s="203"/>
      <c r="GL40" s="203"/>
      <c r="GM40" s="203"/>
      <c r="GN40" s="203"/>
      <c r="GO40" s="203"/>
      <c r="GP40" s="203"/>
      <c r="GQ40" s="203"/>
      <c r="GR40" s="203"/>
      <c r="GS40" s="203"/>
      <c r="GT40" s="203"/>
      <c r="GU40" s="203"/>
      <c r="GV40" s="203"/>
      <c r="GW40" s="203"/>
      <c r="GX40" s="203"/>
      <c r="GY40" s="203"/>
      <c r="GZ40" s="203"/>
      <c r="HA40" s="203"/>
      <c r="HB40" s="203"/>
      <c r="HC40" s="203"/>
      <c r="HD40" s="203"/>
      <c r="HE40" s="203"/>
      <c r="HF40" s="203"/>
      <c r="HG40" s="203"/>
      <c r="HH40" s="203"/>
      <c r="HI40" s="203"/>
      <c r="HJ40" s="203"/>
      <c r="HK40" s="203"/>
      <c r="HL40" s="203"/>
      <c r="HM40" s="203"/>
      <c r="HN40" s="203"/>
      <c r="HO40" s="203"/>
      <c r="HP40" s="203"/>
      <c r="HQ40" s="203"/>
      <c r="HR40" s="203"/>
      <c r="HS40" s="203"/>
      <c r="HT40" s="203"/>
      <c r="HU40" s="203"/>
      <c r="HV40" s="203"/>
      <c r="HW40" s="203"/>
      <c r="HX40" s="203"/>
      <c r="HY40" s="203"/>
      <c r="HZ40" s="203"/>
      <c r="IA40" s="203"/>
      <c r="IB40" s="203"/>
      <c r="IC40" s="203"/>
      <c r="ID40" s="203"/>
      <c r="IE40" s="203"/>
      <c r="IF40" s="203"/>
      <c r="IG40" s="203"/>
      <c r="IH40" s="203"/>
      <c r="II40" s="203"/>
      <c r="IJ40" s="203"/>
      <c r="IK40" s="203"/>
      <c r="IL40" s="203"/>
      <c r="IM40" s="203"/>
      <c r="IN40" s="203"/>
      <c r="IO40" s="203"/>
      <c r="IP40" s="203"/>
      <c r="IQ40" s="203"/>
      <c r="IR40" s="203"/>
      <c r="IS40" s="203"/>
      <c r="IT40" s="203"/>
      <c r="IU40" s="203"/>
    </row>
    <row r="41" spans="1:255" ht="22.5" customHeight="1">
      <c r="A41" s="221" t="s">
        <v>45</v>
      </c>
      <c r="B41" s="227">
        <v>62255</v>
      </c>
      <c r="C41" s="157">
        <v>62255</v>
      </c>
      <c r="D41" s="218">
        <v>42676</v>
      </c>
      <c r="E41" s="91">
        <f t="shared" si="1"/>
        <v>104931</v>
      </c>
      <c r="F41" s="21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3"/>
      <c r="EL41" s="203"/>
      <c r="EM41" s="203"/>
      <c r="EN41" s="203"/>
      <c r="EO41" s="203"/>
      <c r="EP41" s="203"/>
      <c r="EQ41" s="203"/>
      <c r="ER41" s="203"/>
      <c r="ES41" s="203"/>
      <c r="ET41" s="203"/>
      <c r="EU41" s="203"/>
      <c r="EV41" s="203"/>
      <c r="EW41" s="203"/>
      <c r="EX41" s="203"/>
      <c r="EY41" s="203"/>
      <c r="EZ41" s="203"/>
      <c r="FA41" s="203"/>
      <c r="FB41" s="203"/>
      <c r="FC41" s="203"/>
      <c r="FD41" s="203"/>
      <c r="FE41" s="203"/>
      <c r="FF41" s="203"/>
      <c r="FG41" s="203"/>
      <c r="FH41" s="203"/>
      <c r="FI41" s="203"/>
      <c r="FJ41" s="203"/>
      <c r="FK41" s="203"/>
      <c r="FL41" s="203"/>
      <c r="FM41" s="203"/>
      <c r="FN41" s="203"/>
      <c r="FO41" s="203"/>
      <c r="FP41" s="203"/>
      <c r="FQ41" s="203"/>
      <c r="FR41" s="203"/>
      <c r="FS41" s="203"/>
      <c r="FT41" s="203"/>
      <c r="FU41" s="203"/>
      <c r="FV41" s="203"/>
      <c r="FW41" s="203"/>
      <c r="FX41" s="203"/>
      <c r="FY41" s="203"/>
      <c r="FZ41" s="203"/>
      <c r="GA41" s="203"/>
      <c r="GB41" s="203"/>
      <c r="GC41" s="203"/>
      <c r="GD41" s="203"/>
      <c r="GE41" s="203"/>
      <c r="GF41" s="203"/>
      <c r="GG41" s="203"/>
      <c r="GH41" s="203"/>
      <c r="GI41" s="203"/>
      <c r="GJ41" s="203"/>
      <c r="GK41" s="203"/>
      <c r="GL41" s="203"/>
      <c r="GM41" s="203"/>
      <c r="GN41" s="203"/>
      <c r="GO41" s="203"/>
      <c r="GP41" s="203"/>
      <c r="GQ41" s="203"/>
      <c r="GR41" s="203"/>
      <c r="GS41" s="203"/>
      <c r="GT41" s="203"/>
      <c r="GU41" s="203"/>
      <c r="GV41" s="203"/>
      <c r="GW41" s="203"/>
      <c r="GX41" s="203"/>
      <c r="GY41" s="203"/>
      <c r="GZ41" s="203"/>
      <c r="HA41" s="203"/>
      <c r="HB41" s="203"/>
      <c r="HC41" s="203"/>
      <c r="HD41" s="203"/>
      <c r="HE41" s="203"/>
      <c r="HF41" s="203"/>
      <c r="HG41" s="203"/>
      <c r="HH41" s="203"/>
      <c r="HI41" s="203"/>
      <c r="HJ41" s="203"/>
      <c r="HK41" s="203"/>
      <c r="HL41" s="203"/>
      <c r="HM41" s="203"/>
      <c r="HN41" s="203"/>
      <c r="HO41" s="203"/>
      <c r="HP41" s="203"/>
      <c r="HQ41" s="203"/>
      <c r="HR41" s="203"/>
      <c r="HS41" s="203"/>
      <c r="HT41" s="203"/>
      <c r="HU41" s="203"/>
      <c r="HV41" s="203"/>
      <c r="HW41" s="203"/>
      <c r="HX41" s="203"/>
      <c r="HY41" s="203"/>
      <c r="HZ41" s="203"/>
      <c r="IA41" s="203"/>
      <c r="IB41" s="203"/>
      <c r="IC41" s="203"/>
      <c r="ID41" s="203"/>
      <c r="IE41" s="203"/>
      <c r="IF41" s="203"/>
      <c r="IG41" s="203"/>
      <c r="IH41" s="203"/>
      <c r="II41" s="203"/>
      <c r="IJ41" s="203"/>
      <c r="IK41" s="203"/>
      <c r="IL41" s="203"/>
      <c r="IM41" s="203"/>
      <c r="IN41" s="203"/>
      <c r="IO41" s="203"/>
      <c r="IP41" s="203"/>
      <c r="IQ41" s="203"/>
      <c r="IR41" s="203"/>
      <c r="IS41" s="203"/>
      <c r="IT41" s="203"/>
      <c r="IU41" s="203"/>
    </row>
    <row r="42" spans="1:255" ht="33.75" customHeight="1">
      <c r="A42" s="221" t="s">
        <v>46</v>
      </c>
      <c r="B42" s="157">
        <v>288000</v>
      </c>
      <c r="C42" s="218">
        <v>318000</v>
      </c>
      <c r="D42" s="218"/>
      <c r="E42" s="91">
        <f t="shared" si="1"/>
        <v>318000</v>
      </c>
      <c r="F42" s="228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3"/>
      <c r="DU42" s="203"/>
      <c r="DV42" s="203"/>
      <c r="DW42" s="203"/>
      <c r="DX42" s="203"/>
      <c r="DY42" s="203"/>
      <c r="DZ42" s="203"/>
      <c r="EA42" s="203"/>
      <c r="EB42" s="203"/>
      <c r="EC42" s="203"/>
      <c r="ED42" s="203"/>
      <c r="EE42" s="203"/>
      <c r="EF42" s="203"/>
      <c r="EG42" s="203"/>
      <c r="EH42" s="203"/>
      <c r="EI42" s="203"/>
      <c r="EJ42" s="203"/>
      <c r="EK42" s="203"/>
      <c r="EL42" s="203"/>
      <c r="EM42" s="203"/>
      <c r="EN42" s="203"/>
      <c r="EO42" s="203"/>
      <c r="EP42" s="203"/>
      <c r="EQ42" s="203"/>
      <c r="ER42" s="203"/>
      <c r="ES42" s="203"/>
      <c r="ET42" s="203"/>
      <c r="EU42" s="203"/>
      <c r="EV42" s="203"/>
      <c r="EW42" s="203"/>
      <c r="EX42" s="203"/>
      <c r="EY42" s="203"/>
      <c r="EZ42" s="203"/>
      <c r="FA42" s="203"/>
      <c r="FB42" s="203"/>
      <c r="FC42" s="203"/>
      <c r="FD42" s="203"/>
      <c r="FE42" s="203"/>
      <c r="FF42" s="203"/>
      <c r="FG42" s="203"/>
      <c r="FH42" s="203"/>
      <c r="FI42" s="203"/>
      <c r="FJ42" s="203"/>
      <c r="FK42" s="203"/>
      <c r="FL42" s="203"/>
      <c r="FM42" s="203"/>
      <c r="FN42" s="203"/>
      <c r="FO42" s="203"/>
      <c r="FP42" s="203"/>
      <c r="FQ42" s="203"/>
      <c r="FR42" s="203"/>
      <c r="FS42" s="203"/>
      <c r="FT42" s="203"/>
      <c r="FU42" s="203"/>
      <c r="FV42" s="203"/>
      <c r="FW42" s="203"/>
      <c r="FX42" s="203"/>
      <c r="FY42" s="203"/>
      <c r="FZ42" s="203"/>
      <c r="GA42" s="203"/>
      <c r="GB42" s="203"/>
      <c r="GC42" s="203"/>
      <c r="GD42" s="203"/>
      <c r="GE42" s="203"/>
      <c r="GF42" s="203"/>
      <c r="GG42" s="203"/>
      <c r="GH42" s="203"/>
      <c r="GI42" s="203"/>
      <c r="GJ42" s="203"/>
      <c r="GK42" s="203"/>
      <c r="GL42" s="203"/>
      <c r="GM42" s="203"/>
      <c r="GN42" s="203"/>
      <c r="GO42" s="203"/>
      <c r="GP42" s="203"/>
      <c r="GQ42" s="203"/>
      <c r="GR42" s="203"/>
      <c r="GS42" s="203"/>
      <c r="GT42" s="203"/>
      <c r="GU42" s="203"/>
      <c r="GV42" s="203"/>
      <c r="GW42" s="203"/>
      <c r="GX42" s="203"/>
      <c r="GY42" s="203"/>
      <c r="GZ42" s="203"/>
      <c r="HA42" s="203"/>
      <c r="HB42" s="203"/>
      <c r="HC42" s="203"/>
      <c r="HD42" s="203"/>
      <c r="HE42" s="203"/>
      <c r="HF42" s="203"/>
      <c r="HG42" s="203"/>
      <c r="HH42" s="203"/>
      <c r="HI42" s="203"/>
      <c r="HJ42" s="203"/>
      <c r="HK42" s="203"/>
      <c r="HL42" s="203"/>
      <c r="HM42" s="203"/>
      <c r="HN42" s="203"/>
      <c r="HO42" s="203"/>
      <c r="HP42" s="203"/>
      <c r="HQ42" s="203"/>
      <c r="HR42" s="203"/>
      <c r="HS42" s="203"/>
      <c r="HT42" s="203"/>
      <c r="HU42" s="203"/>
      <c r="HV42" s="203"/>
      <c r="HW42" s="203"/>
      <c r="HX42" s="203"/>
      <c r="HY42" s="203"/>
      <c r="HZ42" s="203"/>
      <c r="IA42" s="203"/>
      <c r="IB42" s="203"/>
      <c r="IC42" s="203"/>
      <c r="ID42" s="203"/>
      <c r="IE42" s="203"/>
      <c r="IF42" s="203"/>
      <c r="IG42" s="203"/>
      <c r="IH42" s="203"/>
      <c r="II42" s="203"/>
      <c r="IJ42" s="203"/>
      <c r="IK42" s="203"/>
      <c r="IL42" s="203"/>
      <c r="IM42" s="203"/>
      <c r="IN42" s="203"/>
      <c r="IO42" s="203"/>
      <c r="IP42" s="203"/>
      <c r="IQ42" s="203"/>
      <c r="IR42" s="203"/>
      <c r="IS42" s="203"/>
      <c r="IT42" s="203"/>
      <c r="IU42" s="203"/>
    </row>
    <row r="43" spans="1:255" ht="22.5" customHeight="1">
      <c r="A43" s="221" t="s">
        <v>47</v>
      </c>
      <c r="B43" s="229">
        <f>SUM(B44:B46)</f>
        <v>200000</v>
      </c>
      <c r="C43" s="218">
        <v>200000</v>
      </c>
      <c r="D43" s="218">
        <f>SUM(D44:D46)</f>
        <v>-60000</v>
      </c>
      <c r="E43" s="91">
        <f t="shared" si="1"/>
        <v>140000</v>
      </c>
      <c r="F43" s="21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3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203"/>
      <c r="EW43" s="203"/>
      <c r="EX43" s="203"/>
      <c r="EY43" s="203"/>
      <c r="EZ43" s="203"/>
      <c r="FA43" s="203"/>
      <c r="FB43" s="203"/>
      <c r="FC43" s="203"/>
      <c r="FD43" s="203"/>
      <c r="FE43" s="203"/>
      <c r="FF43" s="203"/>
      <c r="FG43" s="203"/>
      <c r="FH43" s="203"/>
      <c r="FI43" s="203"/>
      <c r="FJ43" s="203"/>
      <c r="FK43" s="203"/>
      <c r="FL43" s="203"/>
      <c r="FM43" s="203"/>
      <c r="FN43" s="203"/>
      <c r="FO43" s="203"/>
      <c r="FP43" s="203"/>
      <c r="FQ43" s="203"/>
      <c r="FR43" s="203"/>
      <c r="FS43" s="203"/>
      <c r="FT43" s="203"/>
      <c r="FU43" s="203"/>
      <c r="FV43" s="203"/>
      <c r="FW43" s="203"/>
      <c r="FX43" s="203"/>
      <c r="FY43" s="203"/>
      <c r="FZ43" s="203"/>
      <c r="GA43" s="203"/>
      <c r="GB43" s="203"/>
      <c r="GC43" s="203"/>
      <c r="GD43" s="203"/>
      <c r="GE43" s="203"/>
      <c r="GF43" s="203"/>
      <c r="GG43" s="203"/>
      <c r="GH43" s="203"/>
      <c r="GI43" s="203"/>
      <c r="GJ43" s="203"/>
      <c r="GK43" s="203"/>
      <c r="GL43" s="203"/>
      <c r="GM43" s="203"/>
      <c r="GN43" s="203"/>
      <c r="GO43" s="203"/>
      <c r="GP43" s="203"/>
      <c r="GQ43" s="203"/>
      <c r="GR43" s="203"/>
      <c r="GS43" s="203"/>
      <c r="GT43" s="203"/>
      <c r="GU43" s="203"/>
      <c r="GV43" s="203"/>
      <c r="GW43" s="203"/>
      <c r="GX43" s="203"/>
      <c r="GY43" s="203"/>
      <c r="GZ43" s="203"/>
      <c r="HA43" s="203"/>
      <c r="HB43" s="203"/>
      <c r="HC43" s="203"/>
      <c r="HD43" s="203"/>
      <c r="HE43" s="203"/>
      <c r="HF43" s="203"/>
      <c r="HG43" s="203"/>
      <c r="HH43" s="203"/>
      <c r="HI43" s="203"/>
      <c r="HJ43" s="203"/>
      <c r="HK43" s="203"/>
      <c r="HL43" s="203"/>
      <c r="HM43" s="203"/>
      <c r="HN43" s="203"/>
      <c r="HO43" s="203"/>
      <c r="HP43" s="203"/>
      <c r="HQ43" s="203"/>
      <c r="HR43" s="203"/>
      <c r="HS43" s="203"/>
      <c r="HT43" s="203"/>
      <c r="HU43" s="203"/>
      <c r="HV43" s="203"/>
      <c r="HW43" s="203"/>
      <c r="HX43" s="203"/>
      <c r="HY43" s="203"/>
      <c r="HZ43" s="203"/>
      <c r="IA43" s="203"/>
      <c r="IB43" s="203"/>
      <c r="IC43" s="203"/>
      <c r="ID43" s="203"/>
      <c r="IE43" s="203"/>
      <c r="IF43" s="203"/>
      <c r="IG43" s="203"/>
      <c r="IH43" s="203"/>
      <c r="II43" s="203"/>
      <c r="IJ43" s="203"/>
      <c r="IK43" s="203"/>
      <c r="IL43" s="203"/>
      <c r="IM43" s="203"/>
      <c r="IN43" s="203"/>
      <c r="IO43" s="203"/>
      <c r="IP43" s="203"/>
      <c r="IQ43" s="203"/>
      <c r="IR43" s="203"/>
      <c r="IS43" s="203"/>
      <c r="IT43" s="203"/>
      <c r="IU43" s="203"/>
    </row>
    <row r="44" spans="1:255" ht="22.5" customHeight="1">
      <c r="A44" s="221" t="s">
        <v>48</v>
      </c>
      <c r="B44" s="157">
        <v>200000</v>
      </c>
      <c r="C44" s="218">
        <v>200000</v>
      </c>
      <c r="D44" s="157">
        <v>-60000</v>
      </c>
      <c r="E44" s="91">
        <f t="shared" si="1"/>
        <v>140000</v>
      </c>
      <c r="F44" s="21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203"/>
      <c r="DR44" s="203"/>
      <c r="DS44" s="203"/>
      <c r="DT44" s="203"/>
      <c r="DU44" s="203"/>
      <c r="DV44" s="203"/>
      <c r="DW44" s="203"/>
      <c r="DX44" s="203"/>
      <c r="DY44" s="203"/>
      <c r="DZ44" s="203"/>
      <c r="EA44" s="203"/>
      <c r="EB44" s="203"/>
      <c r="EC44" s="203"/>
      <c r="ED44" s="203"/>
      <c r="EE44" s="203"/>
      <c r="EF44" s="203"/>
      <c r="EG44" s="203"/>
      <c r="EH44" s="203"/>
      <c r="EI44" s="203"/>
      <c r="EJ44" s="203"/>
      <c r="EK44" s="203"/>
      <c r="EL44" s="203"/>
      <c r="EM44" s="203"/>
      <c r="EN44" s="203"/>
      <c r="EO44" s="203"/>
      <c r="EP44" s="203"/>
      <c r="EQ44" s="203"/>
      <c r="ER44" s="203"/>
      <c r="ES44" s="203"/>
      <c r="ET44" s="203"/>
      <c r="EU44" s="203"/>
      <c r="EV44" s="203"/>
      <c r="EW44" s="203"/>
      <c r="EX44" s="203"/>
      <c r="EY44" s="203"/>
      <c r="EZ44" s="203"/>
      <c r="FA44" s="203"/>
      <c r="FB44" s="203"/>
      <c r="FC44" s="203"/>
      <c r="FD44" s="203"/>
      <c r="FE44" s="203"/>
      <c r="FF44" s="203"/>
      <c r="FG44" s="203"/>
      <c r="FH44" s="203"/>
      <c r="FI44" s="203"/>
      <c r="FJ44" s="203"/>
      <c r="FK44" s="203"/>
      <c r="FL44" s="203"/>
      <c r="FM44" s="203"/>
      <c r="FN44" s="203"/>
      <c r="FO44" s="203"/>
      <c r="FP44" s="203"/>
      <c r="FQ44" s="203"/>
      <c r="FR44" s="203"/>
      <c r="FS44" s="203"/>
      <c r="FT44" s="203"/>
      <c r="FU44" s="203"/>
      <c r="FV44" s="203"/>
      <c r="FW44" s="203"/>
      <c r="FX44" s="203"/>
      <c r="FY44" s="203"/>
      <c r="FZ44" s="203"/>
      <c r="GA44" s="203"/>
      <c r="GB44" s="203"/>
      <c r="GC44" s="203"/>
      <c r="GD44" s="203"/>
      <c r="GE44" s="203"/>
      <c r="GF44" s="203"/>
      <c r="GG44" s="203"/>
      <c r="GH44" s="203"/>
      <c r="GI44" s="203"/>
      <c r="GJ44" s="203"/>
      <c r="GK44" s="203"/>
      <c r="GL44" s="203"/>
      <c r="GM44" s="203"/>
      <c r="GN44" s="203"/>
      <c r="GO44" s="203"/>
      <c r="GP44" s="203"/>
      <c r="GQ44" s="203"/>
      <c r="GR44" s="203"/>
      <c r="GS44" s="203"/>
      <c r="GT44" s="203"/>
      <c r="GU44" s="203"/>
      <c r="GV44" s="203"/>
      <c r="GW44" s="203"/>
      <c r="GX44" s="203"/>
      <c r="GY44" s="203"/>
      <c r="GZ44" s="203"/>
      <c r="HA44" s="203"/>
      <c r="HB44" s="203"/>
      <c r="HC44" s="203"/>
      <c r="HD44" s="203"/>
      <c r="HE44" s="203"/>
      <c r="HF44" s="203"/>
      <c r="HG44" s="203"/>
      <c r="HH44" s="203"/>
      <c r="HI44" s="203"/>
      <c r="HJ44" s="203"/>
      <c r="HK44" s="203"/>
      <c r="HL44" s="203"/>
      <c r="HM44" s="203"/>
      <c r="HN44" s="203"/>
      <c r="HO44" s="203"/>
      <c r="HP44" s="203"/>
      <c r="HQ44" s="203"/>
      <c r="HR44" s="203"/>
      <c r="HS44" s="203"/>
      <c r="HT44" s="203"/>
      <c r="HU44" s="203"/>
      <c r="HV44" s="203"/>
      <c r="HW44" s="203"/>
      <c r="HX44" s="203"/>
      <c r="HY44" s="203"/>
      <c r="HZ44" s="203"/>
      <c r="IA44" s="203"/>
      <c r="IB44" s="203"/>
      <c r="IC44" s="203"/>
      <c r="ID44" s="203"/>
      <c r="IE44" s="203"/>
      <c r="IF44" s="203"/>
      <c r="IG44" s="203"/>
      <c r="IH44" s="203"/>
      <c r="II44" s="203"/>
      <c r="IJ44" s="203"/>
      <c r="IK44" s="203"/>
      <c r="IL44" s="203"/>
      <c r="IM44" s="203"/>
      <c r="IN44" s="203"/>
      <c r="IO44" s="203"/>
      <c r="IP44" s="203"/>
      <c r="IQ44" s="203"/>
      <c r="IR44" s="203"/>
      <c r="IS44" s="203"/>
      <c r="IT44" s="203"/>
      <c r="IU44" s="203"/>
    </row>
    <row r="45" spans="1:255" ht="22.5" customHeight="1">
      <c r="A45" s="221" t="s">
        <v>49</v>
      </c>
      <c r="B45" s="157"/>
      <c r="C45" s="218">
        <v>0</v>
      </c>
      <c r="D45" s="230"/>
      <c r="E45" s="91">
        <f t="shared" si="1"/>
        <v>0</v>
      </c>
      <c r="F45" s="21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203"/>
      <c r="DR45" s="203"/>
      <c r="DS45" s="203"/>
      <c r="DT45" s="203"/>
      <c r="DU45" s="203"/>
      <c r="DV45" s="203"/>
      <c r="DW45" s="203"/>
      <c r="DX45" s="203"/>
      <c r="DY45" s="203"/>
      <c r="DZ45" s="203"/>
      <c r="EA45" s="203"/>
      <c r="EB45" s="203"/>
      <c r="EC45" s="203"/>
      <c r="ED45" s="203"/>
      <c r="EE45" s="203"/>
      <c r="EF45" s="203"/>
      <c r="EG45" s="203"/>
      <c r="EH45" s="203"/>
      <c r="EI45" s="203"/>
      <c r="EJ45" s="203"/>
      <c r="EK45" s="203"/>
      <c r="EL45" s="203"/>
      <c r="EM45" s="203"/>
      <c r="EN45" s="203"/>
      <c r="EO45" s="203"/>
      <c r="EP45" s="203"/>
      <c r="EQ45" s="203"/>
      <c r="ER45" s="203"/>
      <c r="ES45" s="203"/>
      <c r="ET45" s="203"/>
      <c r="EU45" s="203"/>
      <c r="EV45" s="203"/>
      <c r="EW45" s="203"/>
      <c r="EX45" s="203"/>
      <c r="EY45" s="203"/>
      <c r="EZ45" s="203"/>
      <c r="FA45" s="203"/>
      <c r="FB45" s="203"/>
      <c r="FC45" s="203"/>
      <c r="FD45" s="203"/>
      <c r="FE45" s="203"/>
      <c r="FF45" s="203"/>
      <c r="FG45" s="203"/>
      <c r="FH45" s="203"/>
      <c r="FI45" s="203"/>
      <c r="FJ45" s="203"/>
      <c r="FK45" s="203"/>
      <c r="FL45" s="203"/>
      <c r="FM45" s="203"/>
      <c r="FN45" s="203"/>
      <c r="FO45" s="203"/>
      <c r="FP45" s="203"/>
      <c r="FQ45" s="203"/>
      <c r="FR45" s="203"/>
      <c r="FS45" s="203"/>
      <c r="FT45" s="203"/>
      <c r="FU45" s="203"/>
      <c r="FV45" s="203"/>
      <c r="FW45" s="203"/>
      <c r="FX45" s="203"/>
      <c r="FY45" s="203"/>
      <c r="FZ45" s="203"/>
      <c r="GA45" s="203"/>
      <c r="GB45" s="203"/>
      <c r="GC45" s="203"/>
      <c r="GD45" s="203"/>
      <c r="GE45" s="203"/>
      <c r="GF45" s="203"/>
      <c r="GG45" s="203"/>
      <c r="GH45" s="203"/>
      <c r="GI45" s="203"/>
      <c r="GJ45" s="203"/>
      <c r="GK45" s="203"/>
      <c r="GL45" s="203"/>
      <c r="GM45" s="203"/>
      <c r="GN45" s="203"/>
      <c r="GO45" s="203"/>
      <c r="GP45" s="203"/>
      <c r="GQ45" s="203"/>
      <c r="GR45" s="203"/>
      <c r="GS45" s="203"/>
      <c r="GT45" s="203"/>
      <c r="GU45" s="203"/>
      <c r="GV45" s="203"/>
      <c r="GW45" s="203"/>
      <c r="GX45" s="203"/>
      <c r="GY45" s="203"/>
      <c r="GZ45" s="203"/>
      <c r="HA45" s="203"/>
      <c r="HB45" s="203"/>
      <c r="HC45" s="203"/>
      <c r="HD45" s="203"/>
      <c r="HE45" s="203"/>
      <c r="HF45" s="203"/>
      <c r="HG45" s="203"/>
      <c r="HH45" s="203"/>
      <c r="HI45" s="203"/>
      <c r="HJ45" s="203"/>
      <c r="HK45" s="203"/>
      <c r="HL45" s="203"/>
      <c r="HM45" s="203"/>
      <c r="HN45" s="203"/>
      <c r="HO45" s="203"/>
      <c r="HP45" s="203"/>
      <c r="HQ45" s="203"/>
      <c r="HR45" s="203"/>
      <c r="HS45" s="203"/>
      <c r="HT45" s="203"/>
      <c r="HU45" s="203"/>
      <c r="HV45" s="203"/>
      <c r="HW45" s="203"/>
      <c r="HX45" s="203"/>
      <c r="HY45" s="203"/>
      <c r="HZ45" s="203"/>
      <c r="IA45" s="203"/>
      <c r="IB45" s="203"/>
      <c r="IC45" s="203"/>
      <c r="ID45" s="203"/>
      <c r="IE45" s="203"/>
      <c r="IF45" s="203"/>
      <c r="IG45" s="203"/>
      <c r="IH45" s="203"/>
      <c r="II45" s="203"/>
      <c r="IJ45" s="203"/>
      <c r="IK45" s="203"/>
      <c r="IL45" s="203"/>
      <c r="IM45" s="203"/>
      <c r="IN45" s="203"/>
      <c r="IO45" s="203"/>
      <c r="IP45" s="203"/>
      <c r="IQ45" s="203"/>
      <c r="IR45" s="203"/>
      <c r="IS45" s="203"/>
      <c r="IT45" s="203"/>
      <c r="IU45" s="203"/>
    </row>
    <row r="46" spans="1:255" ht="22.5" customHeight="1">
      <c r="A46" s="221" t="s">
        <v>50</v>
      </c>
      <c r="B46" s="157"/>
      <c r="C46" s="218">
        <v>0</v>
      </c>
      <c r="D46" s="230"/>
      <c r="E46" s="91">
        <f t="shared" si="1"/>
        <v>0</v>
      </c>
      <c r="F46" s="21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203"/>
      <c r="EA46" s="203"/>
      <c r="EB46" s="203"/>
      <c r="EC46" s="203"/>
      <c r="ED46" s="203"/>
      <c r="EE46" s="203"/>
      <c r="EF46" s="203"/>
      <c r="EG46" s="203"/>
      <c r="EH46" s="203"/>
      <c r="EI46" s="203"/>
      <c r="EJ46" s="203"/>
      <c r="EK46" s="203"/>
      <c r="EL46" s="203"/>
      <c r="EM46" s="203"/>
      <c r="EN46" s="203"/>
      <c r="EO46" s="203"/>
      <c r="EP46" s="203"/>
      <c r="EQ46" s="203"/>
      <c r="ER46" s="203"/>
      <c r="ES46" s="203"/>
      <c r="ET46" s="203"/>
      <c r="EU46" s="203"/>
      <c r="EV46" s="203"/>
      <c r="EW46" s="203"/>
      <c r="EX46" s="203"/>
      <c r="EY46" s="203"/>
      <c r="EZ46" s="203"/>
      <c r="FA46" s="203"/>
      <c r="FB46" s="203"/>
      <c r="FC46" s="203"/>
      <c r="FD46" s="203"/>
      <c r="FE46" s="203"/>
      <c r="FF46" s="203"/>
      <c r="FG46" s="203"/>
      <c r="FH46" s="203"/>
      <c r="FI46" s="203"/>
      <c r="FJ46" s="203"/>
      <c r="FK46" s="203"/>
      <c r="FL46" s="203"/>
      <c r="FM46" s="203"/>
      <c r="FN46" s="203"/>
      <c r="FO46" s="203"/>
      <c r="FP46" s="203"/>
      <c r="FQ46" s="203"/>
      <c r="FR46" s="203"/>
      <c r="FS46" s="203"/>
      <c r="FT46" s="203"/>
      <c r="FU46" s="203"/>
      <c r="FV46" s="203"/>
      <c r="FW46" s="203"/>
      <c r="FX46" s="203"/>
      <c r="FY46" s="203"/>
      <c r="FZ46" s="203"/>
      <c r="GA46" s="203"/>
      <c r="GB46" s="203"/>
      <c r="GC46" s="203"/>
      <c r="GD46" s="203"/>
      <c r="GE46" s="203"/>
      <c r="GF46" s="203"/>
      <c r="GG46" s="203"/>
      <c r="GH46" s="203"/>
      <c r="GI46" s="203"/>
      <c r="GJ46" s="203"/>
      <c r="GK46" s="203"/>
      <c r="GL46" s="203"/>
      <c r="GM46" s="203"/>
      <c r="GN46" s="203"/>
      <c r="GO46" s="203"/>
      <c r="GP46" s="203"/>
      <c r="GQ46" s="203"/>
      <c r="GR46" s="203"/>
      <c r="GS46" s="203"/>
      <c r="GT46" s="203"/>
      <c r="GU46" s="203"/>
      <c r="GV46" s="203"/>
      <c r="GW46" s="203"/>
      <c r="GX46" s="203"/>
      <c r="GY46" s="203"/>
      <c r="GZ46" s="203"/>
      <c r="HA46" s="203"/>
      <c r="HB46" s="203"/>
      <c r="HC46" s="203"/>
      <c r="HD46" s="203"/>
      <c r="HE46" s="203"/>
      <c r="HF46" s="203"/>
      <c r="HG46" s="203"/>
      <c r="HH46" s="203"/>
      <c r="HI46" s="203"/>
      <c r="HJ46" s="203"/>
      <c r="HK46" s="203"/>
      <c r="HL46" s="203"/>
      <c r="HM46" s="203"/>
      <c r="HN46" s="203"/>
      <c r="HO46" s="203"/>
      <c r="HP46" s="203"/>
      <c r="HQ46" s="203"/>
      <c r="HR46" s="203"/>
      <c r="HS46" s="203"/>
      <c r="HT46" s="203"/>
      <c r="HU46" s="203"/>
      <c r="HV46" s="203"/>
      <c r="HW46" s="203"/>
      <c r="HX46" s="203"/>
      <c r="HY46" s="203"/>
      <c r="HZ46" s="203"/>
      <c r="IA46" s="203"/>
      <c r="IB46" s="203"/>
      <c r="IC46" s="203"/>
      <c r="ID46" s="203"/>
      <c r="IE46" s="203"/>
      <c r="IF46" s="203"/>
      <c r="IG46" s="203"/>
      <c r="IH46" s="203"/>
      <c r="II46" s="203"/>
      <c r="IJ46" s="203"/>
      <c r="IK46" s="203"/>
      <c r="IL46" s="203"/>
      <c r="IM46" s="203"/>
      <c r="IN46" s="203"/>
      <c r="IO46" s="203"/>
      <c r="IP46" s="203"/>
      <c r="IQ46" s="203"/>
      <c r="IR46" s="203"/>
      <c r="IS46" s="203"/>
      <c r="IT46" s="203"/>
      <c r="IU46" s="203"/>
    </row>
    <row r="47" spans="1:255" ht="22.5" customHeight="1">
      <c r="A47" s="221" t="s">
        <v>51</v>
      </c>
      <c r="B47" s="157">
        <v>210000</v>
      </c>
      <c r="C47" s="218">
        <v>210000</v>
      </c>
      <c r="D47" s="157">
        <v>58600</v>
      </c>
      <c r="E47" s="91">
        <f t="shared" si="1"/>
        <v>268600</v>
      </c>
      <c r="F47" s="21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203"/>
      <c r="DO47" s="203"/>
      <c r="DP47" s="203"/>
      <c r="DQ47" s="203"/>
      <c r="DR47" s="203"/>
      <c r="DS47" s="203"/>
      <c r="DT47" s="203"/>
      <c r="DU47" s="203"/>
      <c r="DV47" s="203"/>
      <c r="DW47" s="203"/>
      <c r="DX47" s="203"/>
      <c r="DY47" s="203"/>
      <c r="DZ47" s="203"/>
      <c r="EA47" s="203"/>
      <c r="EB47" s="203"/>
      <c r="EC47" s="203"/>
      <c r="ED47" s="203"/>
      <c r="EE47" s="203"/>
      <c r="EF47" s="203"/>
      <c r="EG47" s="203"/>
      <c r="EH47" s="203"/>
      <c r="EI47" s="203"/>
      <c r="EJ47" s="203"/>
      <c r="EK47" s="203"/>
      <c r="EL47" s="203"/>
      <c r="EM47" s="203"/>
      <c r="EN47" s="203"/>
      <c r="EO47" s="203"/>
      <c r="EP47" s="203"/>
      <c r="EQ47" s="203"/>
      <c r="ER47" s="203"/>
      <c r="ES47" s="203"/>
      <c r="ET47" s="203"/>
      <c r="EU47" s="203"/>
      <c r="EV47" s="203"/>
      <c r="EW47" s="203"/>
      <c r="EX47" s="203"/>
      <c r="EY47" s="203"/>
      <c r="EZ47" s="203"/>
      <c r="FA47" s="203"/>
      <c r="FB47" s="203"/>
      <c r="FC47" s="203"/>
      <c r="FD47" s="203"/>
      <c r="FE47" s="203"/>
      <c r="FF47" s="203"/>
      <c r="FG47" s="203"/>
      <c r="FH47" s="203"/>
      <c r="FI47" s="203"/>
      <c r="FJ47" s="203"/>
      <c r="FK47" s="203"/>
      <c r="FL47" s="203"/>
      <c r="FM47" s="203"/>
      <c r="FN47" s="203"/>
      <c r="FO47" s="203"/>
      <c r="FP47" s="203"/>
      <c r="FQ47" s="203"/>
      <c r="FR47" s="203"/>
      <c r="FS47" s="203"/>
      <c r="FT47" s="203"/>
      <c r="FU47" s="203"/>
      <c r="FV47" s="203"/>
      <c r="FW47" s="203"/>
      <c r="FX47" s="203"/>
      <c r="FY47" s="203"/>
      <c r="FZ47" s="203"/>
      <c r="GA47" s="203"/>
      <c r="GB47" s="203"/>
      <c r="GC47" s="203"/>
      <c r="GD47" s="203"/>
      <c r="GE47" s="203"/>
      <c r="GF47" s="203"/>
      <c r="GG47" s="203"/>
      <c r="GH47" s="203"/>
      <c r="GI47" s="203"/>
      <c r="GJ47" s="203"/>
      <c r="GK47" s="203"/>
      <c r="GL47" s="203"/>
      <c r="GM47" s="203"/>
      <c r="GN47" s="203"/>
      <c r="GO47" s="203"/>
      <c r="GP47" s="203"/>
      <c r="GQ47" s="203"/>
      <c r="GR47" s="203"/>
      <c r="GS47" s="203"/>
      <c r="GT47" s="203"/>
      <c r="GU47" s="203"/>
      <c r="GV47" s="203"/>
      <c r="GW47" s="203"/>
      <c r="GX47" s="203"/>
      <c r="GY47" s="203"/>
      <c r="GZ47" s="203"/>
      <c r="HA47" s="203"/>
      <c r="HB47" s="203"/>
      <c r="HC47" s="203"/>
      <c r="HD47" s="203"/>
      <c r="HE47" s="203"/>
      <c r="HF47" s="203"/>
      <c r="HG47" s="203"/>
      <c r="HH47" s="203"/>
      <c r="HI47" s="203"/>
      <c r="HJ47" s="203"/>
      <c r="HK47" s="203"/>
      <c r="HL47" s="203"/>
      <c r="HM47" s="203"/>
      <c r="HN47" s="203"/>
      <c r="HO47" s="203"/>
      <c r="HP47" s="203"/>
      <c r="HQ47" s="203"/>
      <c r="HR47" s="203"/>
      <c r="HS47" s="203"/>
      <c r="HT47" s="203"/>
      <c r="HU47" s="203"/>
      <c r="HV47" s="203"/>
      <c r="HW47" s="203"/>
      <c r="HX47" s="203"/>
      <c r="HY47" s="203"/>
      <c r="HZ47" s="203"/>
      <c r="IA47" s="203"/>
      <c r="IB47" s="203"/>
      <c r="IC47" s="203"/>
      <c r="ID47" s="203"/>
      <c r="IE47" s="203"/>
      <c r="IF47" s="203"/>
      <c r="IG47" s="203"/>
      <c r="IH47" s="203"/>
      <c r="II47" s="203"/>
      <c r="IJ47" s="203"/>
      <c r="IK47" s="203"/>
      <c r="IL47" s="203"/>
      <c r="IM47" s="203"/>
      <c r="IN47" s="203"/>
      <c r="IO47" s="203"/>
      <c r="IP47" s="203"/>
      <c r="IQ47" s="203"/>
      <c r="IR47" s="203"/>
      <c r="IS47" s="203"/>
      <c r="IT47" s="203"/>
      <c r="IU47" s="203"/>
    </row>
    <row r="48" spans="1:255" ht="22.5" customHeight="1">
      <c r="A48" s="221" t="s">
        <v>52</v>
      </c>
      <c r="B48" s="157">
        <v>62566</v>
      </c>
      <c r="C48" s="218">
        <v>62566</v>
      </c>
      <c r="D48" s="218">
        <v>15034</v>
      </c>
      <c r="E48" s="91">
        <f t="shared" si="1"/>
        <v>77600</v>
      </c>
      <c r="F48" s="135" t="s">
        <v>53</v>
      </c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  <c r="DL48" s="203"/>
      <c r="DM48" s="203"/>
      <c r="DN48" s="203"/>
      <c r="DO48" s="203"/>
      <c r="DP48" s="203"/>
      <c r="DQ48" s="203"/>
      <c r="DR48" s="203"/>
      <c r="DS48" s="203"/>
      <c r="DT48" s="203"/>
      <c r="DU48" s="203"/>
      <c r="DV48" s="203"/>
      <c r="DW48" s="203"/>
      <c r="DX48" s="203"/>
      <c r="DY48" s="203"/>
      <c r="DZ48" s="203"/>
      <c r="EA48" s="203"/>
      <c r="EB48" s="203"/>
      <c r="EC48" s="203"/>
      <c r="ED48" s="203"/>
      <c r="EE48" s="203"/>
      <c r="EF48" s="203"/>
      <c r="EG48" s="203"/>
      <c r="EH48" s="203"/>
      <c r="EI48" s="203"/>
      <c r="EJ48" s="203"/>
      <c r="EK48" s="203"/>
      <c r="EL48" s="203"/>
      <c r="EM48" s="203"/>
      <c r="EN48" s="203"/>
      <c r="EO48" s="203"/>
      <c r="EP48" s="203"/>
      <c r="EQ48" s="203"/>
      <c r="ER48" s="203"/>
      <c r="ES48" s="203"/>
      <c r="ET48" s="203"/>
      <c r="EU48" s="203"/>
      <c r="EV48" s="203"/>
      <c r="EW48" s="203"/>
      <c r="EX48" s="203"/>
      <c r="EY48" s="203"/>
      <c r="EZ48" s="203"/>
      <c r="FA48" s="203"/>
      <c r="FB48" s="203"/>
      <c r="FC48" s="203"/>
      <c r="FD48" s="203"/>
      <c r="FE48" s="203"/>
      <c r="FF48" s="203"/>
      <c r="FG48" s="203"/>
      <c r="FH48" s="203"/>
      <c r="FI48" s="203"/>
      <c r="FJ48" s="203"/>
      <c r="FK48" s="203"/>
      <c r="FL48" s="203"/>
      <c r="FM48" s="203"/>
      <c r="FN48" s="203"/>
      <c r="FO48" s="203"/>
      <c r="FP48" s="203"/>
      <c r="FQ48" s="203"/>
      <c r="FR48" s="203"/>
      <c r="FS48" s="203"/>
      <c r="FT48" s="203"/>
      <c r="FU48" s="203"/>
      <c r="FV48" s="203"/>
      <c r="FW48" s="203"/>
      <c r="FX48" s="203"/>
      <c r="FY48" s="203"/>
      <c r="FZ48" s="203"/>
      <c r="GA48" s="203"/>
      <c r="GB48" s="203"/>
      <c r="GC48" s="203"/>
      <c r="GD48" s="203"/>
      <c r="GE48" s="203"/>
      <c r="GF48" s="203"/>
      <c r="GG48" s="203"/>
      <c r="GH48" s="203"/>
      <c r="GI48" s="203"/>
      <c r="GJ48" s="203"/>
      <c r="GK48" s="203"/>
      <c r="GL48" s="203"/>
      <c r="GM48" s="203"/>
      <c r="GN48" s="203"/>
      <c r="GO48" s="203"/>
      <c r="GP48" s="203"/>
      <c r="GQ48" s="203"/>
      <c r="GR48" s="203"/>
      <c r="GS48" s="203"/>
      <c r="GT48" s="203"/>
      <c r="GU48" s="203"/>
      <c r="GV48" s="203"/>
      <c r="GW48" s="203"/>
      <c r="GX48" s="203"/>
      <c r="GY48" s="203"/>
      <c r="GZ48" s="203"/>
      <c r="HA48" s="203"/>
      <c r="HB48" s="203"/>
      <c r="HC48" s="203"/>
      <c r="HD48" s="203"/>
      <c r="HE48" s="203"/>
      <c r="HF48" s="203"/>
      <c r="HG48" s="203"/>
      <c r="HH48" s="203"/>
      <c r="HI48" s="203"/>
      <c r="HJ48" s="203"/>
      <c r="HK48" s="203"/>
      <c r="HL48" s="203"/>
      <c r="HM48" s="203"/>
      <c r="HN48" s="203"/>
      <c r="HO48" s="203"/>
      <c r="HP48" s="203"/>
      <c r="HQ48" s="203"/>
      <c r="HR48" s="203"/>
      <c r="HS48" s="203"/>
      <c r="HT48" s="203"/>
      <c r="HU48" s="203"/>
      <c r="HV48" s="203"/>
      <c r="HW48" s="203"/>
      <c r="HX48" s="203"/>
      <c r="HY48" s="203"/>
      <c r="HZ48" s="203"/>
      <c r="IA48" s="203"/>
      <c r="IB48" s="203"/>
      <c r="IC48" s="203"/>
      <c r="ID48" s="203"/>
      <c r="IE48" s="203"/>
      <c r="IF48" s="203"/>
      <c r="IG48" s="203"/>
      <c r="IH48" s="203"/>
      <c r="II48" s="203"/>
      <c r="IJ48" s="203"/>
      <c r="IK48" s="203"/>
      <c r="IL48" s="203"/>
      <c r="IM48" s="203"/>
      <c r="IN48" s="203"/>
      <c r="IO48" s="203"/>
      <c r="IP48" s="203"/>
      <c r="IQ48" s="203"/>
      <c r="IR48" s="203"/>
      <c r="IS48" s="203"/>
      <c r="IT48" s="203"/>
      <c r="IU48" s="203"/>
    </row>
  </sheetData>
  <sheetProtection/>
  <mergeCells count="3">
    <mergeCell ref="A1:B1"/>
    <mergeCell ref="A2:F2"/>
    <mergeCell ref="C3:F3"/>
  </mergeCells>
  <printOptions horizontalCentered="1"/>
  <pageMargins left="0.3145833333333333" right="0.3145833333333333" top="0.7479166666666667" bottom="0.6298611111111111" header="0.5118055555555555" footer="0.5118055555555555"/>
  <pageSetup horizontalDpi="600" verticalDpi="600" orientation="portrait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2"/>
  <sheetViews>
    <sheetView zoomScaleSheetLayoutView="100" workbookViewId="0" topLeftCell="A1">
      <selection activeCell="I11" sqref="I11"/>
    </sheetView>
  </sheetViews>
  <sheetFormatPr defaultColWidth="9.00390625" defaultRowHeight="14.25"/>
  <cols>
    <col min="1" max="1" width="52.625" style="0" customWidth="1"/>
    <col min="2" max="4" width="17.00390625" style="17" customWidth="1"/>
    <col min="5" max="5" width="13.625" style="18" customWidth="1"/>
  </cols>
  <sheetData>
    <row r="1" spans="1:2" ht="20.25">
      <c r="A1" s="2" t="s">
        <v>883</v>
      </c>
      <c r="B1" s="2"/>
    </row>
    <row r="2" spans="1:5" ht="21">
      <c r="A2" s="3" t="s">
        <v>884</v>
      </c>
      <c r="B2" s="3"/>
      <c r="C2" s="3"/>
      <c r="D2" s="3"/>
      <c r="E2" s="3"/>
    </row>
    <row r="3" spans="1:5" ht="22.5">
      <c r="A3" s="19"/>
      <c r="E3" s="20" t="s">
        <v>2</v>
      </c>
    </row>
    <row r="4" spans="1:5" ht="21" customHeight="1">
      <c r="A4" s="21" t="s">
        <v>3</v>
      </c>
      <c r="B4" s="21" t="s">
        <v>885</v>
      </c>
      <c r="C4" s="21" t="s">
        <v>6</v>
      </c>
      <c r="D4" s="21" t="s">
        <v>7</v>
      </c>
      <c r="E4" s="21" t="s">
        <v>8</v>
      </c>
    </row>
    <row r="5" spans="1:5" ht="21" customHeight="1">
      <c r="A5" s="21" t="s">
        <v>886</v>
      </c>
      <c r="B5" s="9">
        <f>B6+B12+B51</f>
        <v>73279</v>
      </c>
      <c r="C5" s="22">
        <f>C6+C12+C51</f>
        <v>42676</v>
      </c>
      <c r="D5" s="22">
        <f>D6+D12+D51</f>
        <v>115955</v>
      </c>
      <c r="E5" s="23"/>
    </row>
    <row r="6" spans="1:5" ht="21" customHeight="1">
      <c r="A6" s="24" t="s">
        <v>887</v>
      </c>
      <c r="B6" s="9">
        <f>SUM(B7:B11)</f>
        <v>11024</v>
      </c>
      <c r="C6" s="25"/>
      <c r="D6" s="22">
        <f>SUM(D7:D11)</f>
        <v>11024</v>
      </c>
      <c r="E6" s="23"/>
    </row>
    <row r="7" spans="1:5" ht="21" customHeight="1">
      <c r="A7" s="12" t="s">
        <v>888</v>
      </c>
      <c r="B7" s="26">
        <v>19335</v>
      </c>
      <c r="C7" s="25"/>
      <c r="D7" s="27">
        <v>19335</v>
      </c>
      <c r="E7" s="23"/>
    </row>
    <row r="8" spans="1:5" ht="21" customHeight="1">
      <c r="A8" s="15" t="s">
        <v>889</v>
      </c>
      <c r="B8" s="13">
        <v>10006</v>
      </c>
      <c r="C8" s="25"/>
      <c r="D8" s="28">
        <v>10006</v>
      </c>
      <c r="E8" s="23"/>
    </row>
    <row r="9" spans="1:5" ht="21" customHeight="1">
      <c r="A9" s="15" t="s">
        <v>890</v>
      </c>
      <c r="B9" s="13">
        <v>1681</v>
      </c>
      <c r="C9" s="25"/>
      <c r="D9" s="28">
        <v>1681</v>
      </c>
      <c r="E9" s="23"/>
    </row>
    <row r="10" spans="1:5" ht="21" customHeight="1">
      <c r="A10" s="12" t="s">
        <v>891</v>
      </c>
      <c r="B10" s="26">
        <v>717</v>
      </c>
      <c r="C10" s="25"/>
      <c r="D10" s="27">
        <v>717</v>
      </c>
      <c r="E10" s="23"/>
    </row>
    <row r="11" spans="1:5" ht="21" customHeight="1">
      <c r="A11" s="29" t="s">
        <v>892</v>
      </c>
      <c r="B11" s="30">
        <v>-20715</v>
      </c>
      <c r="C11" s="25"/>
      <c r="D11" s="30">
        <v>-20715</v>
      </c>
      <c r="E11" s="23"/>
    </row>
    <row r="12" spans="1:5" ht="21" customHeight="1">
      <c r="A12" s="24" t="s">
        <v>893</v>
      </c>
      <c r="B12" s="9">
        <f>SUM(B13:B50)</f>
        <v>48494</v>
      </c>
      <c r="C12" s="22">
        <f>D12-B12</f>
        <v>28663</v>
      </c>
      <c r="D12" s="22">
        <f>SUM(D13:D50)</f>
        <v>77157</v>
      </c>
      <c r="E12" s="23"/>
    </row>
    <row r="13" spans="1:5" ht="28.5">
      <c r="A13" s="12" t="s">
        <v>894</v>
      </c>
      <c r="B13" s="13"/>
      <c r="C13" s="25">
        <f>D13-B13</f>
        <v>8191</v>
      </c>
      <c r="D13" s="25">
        <v>8191</v>
      </c>
      <c r="E13" s="31" t="s">
        <v>895</v>
      </c>
    </row>
    <row r="14" spans="1:5" ht="21" customHeight="1">
      <c r="A14" s="12" t="s">
        <v>896</v>
      </c>
      <c r="B14" s="13">
        <v>964</v>
      </c>
      <c r="C14" s="25">
        <f>D14-B14</f>
        <v>135</v>
      </c>
      <c r="D14" s="25">
        <v>1099</v>
      </c>
      <c r="E14" s="32"/>
    </row>
    <row r="15" spans="1:5" ht="21" customHeight="1">
      <c r="A15" s="12" t="s">
        <v>897</v>
      </c>
      <c r="B15" s="13"/>
      <c r="C15" s="25"/>
      <c r="D15" s="25"/>
      <c r="E15" s="32"/>
    </row>
    <row r="16" spans="1:5" ht="28.5">
      <c r="A16" s="12" t="s">
        <v>898</v>
      </c>
      <c r="B16" s="13">
        <v>9891</v>
      </c>
      <c r="C16" s="25">
        <f>D16-B16</f>
        <v>-7319</v>
      </c>
      <c r="D16" s="25">
        <v>2572</v>
      </c>
      <c r="E16" s="31" t="s">
        <v>895</v>
      </c>
    </row>
    <row r="17" spans="1:5" ht="21" customHeight="1">
      <c r="A17" s="12" t="s">
        <v>899</v>
      </c>
      <c r="B17" s="13"/>
      <c r="C17" s="25"/>
      <c r="D17" s="25"/>
      <c r="E17" s="32"/>
    </row>
    <row r="18" spans="1:5" ht="21" customHeight="1">
      <c r="A18" s="12" t="s">
        <v>900</v>
      </c>
      <c r="B18" s="13"/>
      <c r="C18" s="25"/>
      <c r="D18" s="25"/>
      <c r="E18" s="32"/>
    </row>
    <row r="19" spans="1:5" ht="21" customHeight="1">
      <c r="A19" s="12" t="s">
        <v>901</v>
      </c>
      <c r="B19" s="13"/>
      <c r="C19" s="25"/>
      <c r="D19" s="25"/>
      <c r="E19" s="32"/>
    </row>
    <row r="20" spans="1:5" ht="21" customHeight="1">
      <c r="A20" s="12" t="s">
        <v>902</v>
      </c>
      <c r="B20" s="13"/>
      <c r="C20" s="25"/>
      <c r="D20" s="25"/>
      <c r="E20" s="32"/>
    </row>
    <row r="21" spans="1:5" ht="21" customHeight="1">
      <c r="A21" s="12" t="s">
        <v>903</v>
      </c>
      <c r="B21" s="13">
        <v>214</v>
      </c>
      <c r="C21" s="25">
        <f>D21-B21</f>
        <v>1407</v>
      </c>
      <c r="D21" s="25">
        <v>1621</v>
      </c>
      <c r="E21" s="32"/>
    </row>
    <row r="22" spans="1:5" ht="21" customHeight="1">
      <c r="A22" s="12" t="s">
        <v>904</v>
      </c>
      <c r="B22" s="13">
        <v>4235</v>
      </c>
      <c r="C22" s="25">
        <f>D22-B22</f>
        <v>3807</v>
      </c>
      <c r="D22" s="25">
        <v>8042</v>
      </c>
      <c r="E22" s="32"/>
    </row>
    <row r="23" spans="1:5" ht="21" customHeight="1">
      <c r="A23" s="12" t="s">
        <v>905</v>
      </c>
      <c r="B23" s="13"/>
      <c r="C23" s="25"/>
      <c r="D23" s="25"/>
      <c r="E23" s="32"/>
    </row>
    <row r="24" spans="1:5" ht="21" customHeight="1">
      <c r="A24" s="12" t="s">
        <v>906</v>
      </c>
      <c r="B24" s="13"/>
      <c r="C24" s="25"/>
      <c r="D24" s="25"/>
      <c r="E24" s="32"/>
    </row>
    <row r="25" spans="1:5" ht="21" customHeight="1">
      <c r="A25" s="12" t="s">
        <v>907</v>
      </c>
      <c r="B25" s="13"/>
      <c r="C25" s="25"/>
      <c r="D25" s="25"/>
      <c r="E25" s="32"/>
    </row>
    <row r="26" spans="1:5" ht="21" customHeight="1">
      <c r="A26" s="12" t="s">
        <v>908</v>
      </c>
      <c r="B26" s="13"/>
      <c r="C26" s="25"/>
      <c r="D26" s="25"/>
      <c r="E26" s="32"/>
    </row>
    <row r="27" spans="1:5" ht="21" customHeight="1">
      <c r="A27" s="12" t="s">
        <v>909</v>
      </c>
      <c r="B27" s="13"/>
      <c r="C27" s="25"/>
      <c r="D27" s="25"/>
      <c r="E27" s="32"/>
    </row>
    <row r="28" spans="1:5" ht="21" customHeight="1">
      <c r="A28" s="12" t="s">
        <v>910</v>
      </c>
      <c r="B28" s="13"/>
      <c r="C28" s="25"/>
      <c r="D28" s="25"/>
      <c r="E28" s="32"/>
    </row>
    <row r="29" spans="1:5" ht="21" customHeight="1">
      <c r="A29" s="12" t="s">
        <v>911</v>
      </c>
      <c r="B29" s="13"/>
      <c r="C29" s="25"/>
      <c r="D29" s="25"/>
      <c r="E29" s="32"/>
    </row>
    <row r="30" spans="1:5" ht="21" customHeight="1">
      <c r="A30" s="12" t="s">
        <v>912</v>
      </c>
      <c r="B30" s="13"/>
      <c r="C30" s="25"/>
      <c r="D30" s="25"/>
      <c r="E30" s="32"/>
    </row>
    <row r="31" spans="1:5" ht="21" customHeight="1">
      <c r="A31" s="12" t="s">
        <v>913</v>
      </c>
      <c r="B31" s="13">
        <v>470</v>
      </c>
      <c r="C31" s="25">
        <f>D31-B31</f>
        <v>128</v>
      </c>
      <c r="D31" s="25">
        <v>598</v>
      </c>
      <c r="E31" s="32"/>
    </row>
    <row r="32" spans="1:5" ht="21" customHeight="1">
      <c r="A32" s="12" t="s">
        <v>914</v>
      </c>
      <c r="B32" s="13"/>
      <c r="C32" s="25">
        <f>D32-B32</f>
        <v>10598</v>
      </c>
      <c r="D32" s="25">
        <v>10598</v>
      </c>
      <c r="E32" s="32"/>
    </row>
    <row r="33" spans="1:5" ht="21" customHeight="1">
      <c r="A33" s="12" t="s">
        <v>915</v>
      </c>
      <c r="B33" s="13"/>
      <c r="C33" s="25"/>
      <c r="D33" s="25"/>
      <c r="E33" s="32"/>
    </row>
    <row r="34" spans="1:5" ht="21" customHeight="1">
      <c r="A34" s="12" t="s">
        <v>916</v>
      </c>
      <c r="B34" s="13">
        <v>969</v>
      </c>
      <c r="C34" s="25">
        <f>D34-B34</f>
        <v>1255</v>
      </c>
      <c r="D34" s="25">
        <v>2224</v>
      </c>
      <c r="E34" s="32"/>
    </row>
    <row r="35" spans="1:5" ht="21" customHeight="1">
      <c r="A35" s="12" t="s">
        <v>917</v>
      </c>
      <c r="B35" s="13">
        <v>9417</v>
      </c>
      <c r="C35" s="25">
        <f>D35-B35</f>
        <v>3661</v>
      </c>
      <c r="D35" s="25">
        <v>13078</v>
      </c>
      <c r="E35" s="32"/>
    </row>
    <row r="36" spans="1:5" ht="21" customHeight="1">
      <c r="A36" s="29" t="s">
        <v>918</v>
      </c>
      <c r="B36" s="13">
        <v>3699</v>
      </c>
      <c r="C36" s="25">
        <f>D36-B36</f>
        <v>926</v>
      </c>
      <c r="D36" s="25">
        <v>4625</v>
      </c>
      <c r="E36" s="32"/>
    </row>
    <row r="37" spans="1:5" ht="21" customHeight="1">
      <c r="A37" s="12" t="s">
        <v>919</v>
      </c>
      <c r="B37" s="13"/>
      <c r="C37" s="25">
        <f>D37-B37</f>
        <v>37</v>
      </c>
      <c r="D37" s="25">
        <v>37</v>
      </c>
      <c r="E37" s="32"/>
    </row>
    <row r="38" spans="1:5" ht="21" customHeight="1">
      <c r="A38" s="12" t="s">
        <v>920</v>
      </c>
      <c r="B38" s="13"/>
      <c r="C38" s="25"/>
      <c r="D38" s="25"/>
      <c r="E38" s="32"/>
    </row>
    <row r="39" spans="1:5" ht="21" customHeight="1">
      <c r="A39" s="12" t="s">
        <v>921</v>
      </c>
      <c r="B39" s="13">
        <v>2022</v>
      </c>
      <c r="C39" s="25">
        <f>D39-B39</f>
        <v>7638</v>
      </c>
      <c r="D39" s="25">
        <v>9660</v>
      </c>
      <c r="E39" s="32"/>
    </row>
    <row r="40" spans="1:5" ht="21" customHeight="1">
      <c r="A40" s="12" t="s">
        <v>922</v>
      </c>
      <c r="B40" s="13">
        <v>49</v>
      </c>
      <c r="C40" s="25">
        <f>D40-B40</f>
        <v>108</v>
      </c>
      <c r="D40" s="25">
        <v>157</v>
      </c>
      <c r="E40" s="32"/>
    </row>
    <row r="41" spans="1:5" ht="21" customHeight="1">
      <c r="A41" s="12" t="s">
        <v>923</v>
      </c>
      <c r="B41" s="13"/>
      <c r="C41" s="25"/>
      <c r="D41" s="25"/>
      <c r="E41" s="32"/>
    </row>
    <row r="42" spans="1:5" ht="21" customHeight="1">
      <c r="A42" s="12" t="s">
        <v>924</v>
      </c>
      <c r="B42" s="13"/>
      <c r="C42" s="25"/>
      <c r="D42" s="25"/>
      <c r="E42" s="32"/>
    </row>
    <row r="43" spans="1:5" ht="21" customHeight="1">
      <c r="A43" s="12" t="s">
        <v>925</v>
      </c>
      <c r="B43" s="13"/>
      <c r="C43" s="25"/>
      <c r="D43" s="25"/>
      <c r="E43" s="32"/>
    </row>
    <row r="44" spans="1:5" ht="21" customHeight="1">
      <c r="A44" s="12" t="s">
        <v>926</v>
      </c>
      <c r="B44" s="13"/>
      <c r="C44" s="25"/>
      <c r="D44" s="25"/>
      <c r="E44" s="32"/>
    </row>
    <row r="45" spans="1:5" ht="21" customHeight="1">
      <c r="A45" s="12" t="s">
        <v>927</v>
      </c>
      <c r="B45" s="13">
        <v>4329</v>
      </c>
      <c r="C45" s="25">
        <f>D45-B45</f>
        <v>597</v>
      </c>
      <c r="D45" s="25">
        <v>4926</v>
      </c>
      <c r="E45" s="32"/>
    </row>
    <row r="46" spans="1:5" ht="21" customHeight="1">
      <c r="A46" s="12" t="s">
        <v>928</v>
      </c>
      <c r="B46" s="13"/>
      <c r="C46" s="25"/>
      <c r="D46" s="25"/>
      <c r="E46" s="32"/>
    </row>
    <row r="47" spans="1:5" ht="21" customHeight="1">
      <c r="A47" s="29" t="s">
        <v>929</v>
      </c>
      <c r="B47" s="13">
        <v>3529</v>
      </c>
      <c r="C47" s="25"/>
      <c r="D47" s="25">
        <v>3529</v>
      </c>
      <c r="E47" s="32"/>
    </row>
    <row r="48" spans="1:5" ht="21" customHeight="1">
      <c r="A48" s="29" t="s">
        <v>930</v>
      </c>
      <c r="B48" s="13">
        <v>636</v>
      </c>
      <c r="C48" s="25">
        <f aca="true" t="shared" si="0" ref="C47:C71">D48-B48</f>
        <v>937</v>
      </c>
      <c r="D48" s="25">
        <v>1573</v>
      </c>
      <c r="E48" s="32"/>
    </row>
    <row r="49" spans="1:5" ht="21" customHeight="1">
      <c r="A49" s="29" t="s">
        <v>931</v>
      </c>
      <c r="B49" s="13"/>
      <c r="C49" s="25"/>
      <c r="D49" s="25"/>
      <c r="E49" s="32"/>
    </row>
    <row r="50" spans="1:5" ht="15.75">
      <c r="A50" s="29" t="s">
        <v>932</v>
      </c>
      <c r="B50" s="13">
        <v>8070</v>
      </c>
      <c r="C50" s="25">
        <f t="shared" si="0"/>
        <v>-3443</v>
      </c>
      <c r="D50" s="25">
        <v>4627</v>
      </c>
      <c r="E50" s="32" t="s">
        <v>933</v>
      </c>
    </row>
    <row r="51" spans="1:5" ht="21" customHeight="1">
      <c r="A51" s="24" t="s">
        <v>934</v>
      </c>
      <c r="B51" s="9">
        <f>SUM(B52:B72)</f>
        <v>13761</v>
      </c>
      <c r="C51" s="22">
        <f t="shared" si="0"/>
        <v>14013</v>
      </c>
      <c r="D51" s="22">
        <f>SUM(D52:D72)</f>
        <v>27774</v>
      </c>
      <c r="E51" s="23"/>
    </row>
    <row r="52" spans="1:5" ht="21" customHeight="1">
      <c r="A52" s="12" t="s">
        <v>935</v>
      </c>
      <c r="B52" s="13">
        <v>301</v>
      </c>
      <c r="C52" s="25">
        <f t="shared" si="0"/>
        <v>501</v>
      </c>
      <c r="D52" s="25">
        <v>802</v>
      </c>
      <c r="E52" s="23"/>
    </row>
    <row r="53" spans="1:5" ht="21" customHeight="1">
      <c r="A53" s="12" t="s">
        <v>936</v>
      </c>
      <c r="B53" s="13"/>
      <c r="C53" s="25"/>
      <c r="D53" s="25"/>
      <c r="E53" s="23"/>
    </row>
    <row r="54" spans="1:5" ht="21" customHeight="1">
      <c r="A54" s="12" t="s">
        <v>937</v>
      </c>
      <c r="B54" s="13"/>
      <c r="C54" s="25"/>
      <c r="D54" s="25"/>
      <c r="E54" s="23"/>
    </row>
    <row r="55" spans="1:5" ht="21" customHeight="1">
      <c r="A55" s="12" t="s">
        <v>938</v>
      </c>
      <c r="B55" s="13"/>
      <c r="C55" s="25"/>
      <c r="D55" s="25"/>
      <c r="E55" s="23"/>
    </row>
    <row r="56" spans="1:5" ht="21" customHeight="1">
      <c r="A56" s="12" t="s">
        <v>939</v>
      </c>
      <c r="B56" s="13"/>
      <c r="C56" s="25">
        <f t="shared" si="0"/>
        <v>617</v>
      </c>
      <c r="D56" s="25">
        <v>617</v>
      </c>
      <c r="E56" s="23"/>
    </row>
    <row r="57" spans="1:5" ht="21" customHeight="1">
      <c r="A57" s="12" t="s">
        <v>940</v>
      </c>
      <c r="B57" s="13">
        <v>372</v>
      </c>
      <c r="C57" s="25">
        <f t="shared" si="0"/>
        <v>508</v>
      </c>
      <c r="D57" s="25">
        <v>880</v>
      </c>
      <c r="E57" s="23"/>
    </row>
    <row r="58" spans="1:5" ht="21" customHeight="1">
      <c r="A58" s="12" t="s">
        <v>941</v>
      </c>
      <c r="B58" s="33">
        <v>137</v>
      </c>
      <c r="C58" s="25">
        <f t="shared" si="0"/>
        <v>903</v>
      </c>
      <c r="D58" s="25">
        <v>1040</v>
      </c>
      <c r="E58" s="23"/>
    </row>
    <row r="59" spans="1:5" ht="21" customHeight="1">
      <c r="A59" s="12" t="s">
        <v>942</v>
      </c>
      <c r="B59" s="33">
        <v>1575</v>
      </c>
      <c r="C59" s="25">
        <f t="shared" si="0"/>
        <v>47</v>
      </c>
      <c r="D59" s="25">
        <v>1622</v>
      </c>
      <c r="E59" s="23"/>
    </row>
    <row r="60" spans="1:5" ht="21" customHeight="1">
      <c r="A60" s="12" t="s">
        <v>943</v>
      </c>
      <c r="B60" s="33">
        <v>167</v>
      </c>
      <c r="C60" s="25">
        <f t="shared" si="0"/>
        <v>560</v>
      </c>
      <c r="D60" s="25">
        <v>727</v>
      </c>
      <c r="E60" s="23"/>
    </row>
    <row r="61" spans="1:5" ht="21" customHeight="1">
      <c r="A61" s="12" t="s">
        <v>944</v>
      </c>
      <c r="B61" s="33">
        <v>226</v>
      </c>
      <c r="C61" s="25">
        <f t="shared" si="0"/>
        <v>401</v>
      </c>
      <c r="D61" s="25">
        <v>627</v>
      </c>
      <c r="E61" s="23"/>
    </row>
    <row r="62" spans="1:5" ht="21" customHeight="1">
      <c r="A62" s="12" t="s">
        <v>945</v>
      </c>
      <c r="B62" s="33">
        <v>2076</v>
      </c>
      <c r="C62" s="25">
        <f t="shared" si="0"/>
        <v>658</v>
      </c>
      <c r="D62" s="25">
        <v>2734</v>
      </c>
      <c r="E62" s="23"/>
    </row>
    <row r="63" spans="1:5" ht="21" customHeight="1">
      <c r="A63" s="12" t="s">
        <v>946</v>
      </c>
      <c r="B63" s="33">
        <v>1405</v>
      </c>
      <c r="C63" s="25">
        <f t="shared" si="0"/>
        <v>4612</v>
      </c>
      <c r="D63" s="25">
        <v>6017</v>
      </c>
      <c r="E63" s="23"/>
    </row>
    <row r="64" spans="1:5" ht="21" customHeight="1">
      <c r="A64" s="12" t="s">
        <v>947</v>
      </c>
      <c r="B64" s="33">
        <v>3674</v>
      </c>
      <c r="C64" s="25">
        <f t="shared" si="0"/>
        <v>1298</v>
      </c>
      <c r="D64" s="25">
        <v>4972</v>
      </c>
      <c r="E64" s="23"/>
    </row>
    <row r="65" spans="1:5" ht="21" customHeight="1">
      <c r="A65" s="12" t="s">
        <v>948</v>
      </c>
      <c r="B65" s="33">
        <v>756</v>
      </c>
      <c r="C65" s="25">
        <f t="shared" si="0"/>
        <v>955</v>
      </c>
      <c r="D65" s="25">
        <v>1711</v>
      </c>
      <c r="E65" s="23"/>
    </row>
    <row r="66" spans="1:5" ht="21" customHeight="1">
      <c r="A66" s="12" t="s">
        <v>949</v>
      </c>
      <c r="B66" s="13"/>
      <c r="C66" s="25">
        <f t="shared" si="0"/>
        <v>1477</v>
      </c>
      <c r="D66" s="25">
        <v>1477</v>
      </c>
      <c r="E66" s="23"/>
    </row>
    <row r="67" spans="1:5" ht="21" customHeight="1">
      <c r="A67" s="12" t="s">
        <v>950</v>
      </c>
      <c r="B67" s="13"/>
      <c r="C67" s="25"/>
      <c r="D67" s="25"/>
      <c r="E67" s="23"/>
    </row>
    <row r="68" spans="1:5" ht="21" customHeight="1">
      <c r="A68" s="12" t="s">
        <v>951</v>
      </c>
      <c r="B68" s="13">
        <v>2956</v>
      </c>
      <c r="C68" s="25">
        <f t="shared" si="0"/>
        <v>1332</v>
      </c>
      <c r="D68" s="25">
        <v>4288</v>
      </c>
      <c r="E68" s="23"/>
    </row>
    <row r="69" spans="1:5" ht="21" customHeight="1">
      <c r="A69" s="12" t="s">
        <v>952</v>
      </c>
      <c r="B69" s="13"/>
      <c r="C69" s="25"/>
      <c r="D69" s="25"/>
      <c r="E69" s="23"/>
    </row>
    <row r="70" spans="1:5" ht="21" customHeight="1">
      <c r="A70" s="12" t="s">
        <v>953</v>
      </c>
      <c r="B70" s="13"/>
      <c r="C70" s="25"/>
      <c r="D70" s="25"/>
      <c r="E70" s="23"/>
    </row>
    <row r="71" spans="1:5" ht="21" customHeight="1">
      <c r="A71" s="12" t="s">
        <v>954</v>
      </c>
      <c r="B71" s="13">
        <v>116</v>
      </c>
      <c r="C71" s="25">
        <f t="shared" si="0"/>
        <v>144</v>
      </c>
      <c r="D71" s="25">
        <v>260</v>
      </c>
      <c r="E71" s="23"/>
    </row>
    <row r="72" spans="1:5" ht="21" customHeight="1">
      <c r="A72" s="12" t="s">
        <v>955</v>
      </c>
      <c r="B72" s="13"/>
      <c r="C72" s="14"/>
      <c r="D72" s="14"/>
      <c r="E72" s="23"/>
    </row>
  </sheetData>
  <sheetProtection/>
  <mergeCells count="2">
    <mergeCell ref="A1:B1"/>
    <mergeCell ref="A2:E2"/>
  </mergeCells>
  <printOptions/>
  <pageMargins left="0.75" right="0.75" top="1" bottom="1" header="0.5" footer="0.5"/>
  <pageSetup orientation="portrait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00" workbookViewId="0" topLeftCell="A1">
      <selection activeCell="H24" sqref="H24"/>
    </sheetView>
  </sheetViews>
  <sheetFormatPr defaultColWidth="9.00390625" defaultRowHeight="14.25"/>
  <cols>
    <col min="2" max="2" width="43.00390625" style="0" customWidth="1"/>
    <col min="3" max="5" width="13.75390625" style="1" customWidth="1"/>
  </cols>
  <sheetData>
    <row r="1" spans="1:2" ht="20.25">
      <c r="A1" s="2" t="s">
        <v>956</v>
      </c>
      <c r="B1" s="2"/>
    </row>
    <row r="2" spans="1:5" ht="21">
      <c r="A2" s="3" t="s">
        <v>957</v>
      </c>
      <c r="B2" s="3"/>
      <c r="C2" s="3"/>
      <c r="D2" s="3"/>
      <c r="E2" s="3"/>
    </row>
    <row r="3" spans="2:5" ht="22.5">
      <c r="B3" s="4"/>
      <c r="E3" s="5" t="s">
        <v>2</v>
      </c>
    </row>
    <row r="4" spans="1:5" ht="21.75" customHeight="1">
      <c r="A4" s="6" t="s">
        <v>854</v>
      </c>
      <c r="B4" s="6" t="s">
        <v>3</v>
      </c>
      <c r="C4" s="6" t="s">
        <v>885</v>
      </c>
      <c r="D4" s="6" t="s">
        <v>6</v>
      </c>
      <c r="E4" s="6" t="s">
        <v>7</v>
      </c>
    </row>
    <row r="5" spans="1:5" ht="21.75" customHeight="1">
      <c r="A5" s="7"/>
      <c r="B5" s="8" t="s">
        <v>958</v>
      </c>
      <c r="C5" s="9">
        <f>SUM(C6:C32)</f>
        <v>437</v>
      </c>
      <c r="D5" s="10">
        <f>SUM(D6:D31)</f>
        <v>3518</v>
      </c>
      <c r="E5" s="10">
        <f>SUM(E6:E31)</f>
        <v>3955</v>
      </c>
    </row>
    <row r="6" spans="1:5" ht="21.75" customHeight="1">
      <c r="A6" s="11">
        <v>1</v>
      </c>
      <c r="B6" s="12" t="s">
        <v>959</v>
      </c>
      <c r="C6" s="13"/>
      <c r="D6" s="14"/>
      <c r="E6" s="14"/>
    </row>
    <row r="7" spans="1:5" ht="21.75" customHeight="1">
      <c r="A7" s="11">
        <v>2</v>
      </c>
      <c r="B7" s="15" t="s">
        <v>960</v>
      </c>
      <c r="C7" s="13"/>
      <c r="D7" s="14">
        <v>61</v>
      </c>
      <c r="E7" s="14">
        <v>61</v>
      </c>
    </row>
    <row r="8" spans="1:5" ht="21.75" customHeight="1">
      <c r="A8" s="11">
        <v>3</v>
      </c>
      <c r="B8" s="15" t="s">
        <v>961</v>
      </c>
      <c r="C8" s="13"/>
      <c r="D8" s="14">
        <v>2403</v>
      </c>
      <c r="E8" s="14">
        <v>2403</v>
      </c>
    </row>
    <row r="9" spans="1:5" ht="21.75" customHeight="1">
      <c r="A9" s="11">
        <v>4</v>
      </c>
      <c r="B9" s="12" t="s">
        <v>962</v>
      </c>
      <c r="C9" s="13"/>
      <c r="D9" s="14"/>
      <c r="E9" s="14"/>
    </row>
    <row r="10" spans="1:5" ht="21.75" customHeight="1">
      <c r="A10" s="11">
        <v>5</v>
      </c>
      <c r="B10" s="12" t="s">
        <v>963</v>
      </c>
      <c r="C10" s="13"/>
      <c r="D10" s="14"/>
      <c r="E10" s="14"/>
    </row>
    <row r="11" spans="1:5" ht="21.75" customHeight="1">
      <c r="A11" s="11">
        <v>6</v>
      </c>
      <c r="B11" s="15" t="s">
        <v>964</v>
      </c>
      <c r="C11" s="13"/>
      <c r="D11" s="14"/>
      <c r="E11" s="14"/>
    </row>
    <row r="12" spans="1:5" ht="21.75" customHeight="1">
      <c r="A12" s="11">
        <v>7</v>
      </c>
      <c r="B12" s="15" t="s">
        <v>965</v>
      </c>
      <c r="C12" s="13"/>
      <c r="D12" s="14">
        <v>506</v>
      </c>
      <c r="E12" s="14">
        <v>506</v>
      </c>
    </row>
    <row r="13" spans="1:5" ht="21.75" customHeight="1">
      <c r="A13" s="11">
        <v>8</v>
      </c>
      <c r="B13" s="12" t="s">
        <v>966</v>
      </c>
      <c r="C13" s="13"/>
      <c r="D13" s="14"/>
      <c r="E13" s="14"/>
    </row>
    <row r="14" spans="1:5" ht="21.75" customHeight="1">
      <c r="A14" s="11">
        <v>9</v>
      </c>
      <c r="B14" s="12" t="s">
        <v>967</v>
      </c>
      <c r="C14" s="13"/>
      <c r="D14" s="14"/>
      <c r="E14" s="14"/>
    </row>
    <row r="15" spans="1:5" ht="21.75" customHeight="1">
      <c r="A15" s="11">
        <v>10</v>
      </c>
      <c r="B15" s="15" t="s">
        <v>968</v>
      </c>
      <c r="C15" s="13"/>
      <c r="D15" s="14"/>
      <c r="E15" s="14"/>
    </row>
    <row r="16" spans="1:5" ht="21.75" customHeight="1">
      <c r="A16" s="11">
        <v>11</v>
      </c>
      <c r="B16" s="15" t="s">
        <v>969</v>
      </c>
      <c r="C16" s="13"/>
      <c r="D16" s="14"/>
      <c r="E16" s="14"/>
    </row>
    <row r="17" spans="1:5" ht="21.75" customHeight="1">
      <c r="A17" s="11">
        <v>12</v>
      </c>
      <c r="B17" s="12" t="s">
        <v>970</v>
      </c>
      <c r="C17" s="13"/>
      <c r="D17" s="14"/>
      <c r="E17" s="14"/>
    </row>
    <row r="18" spans="1:5" ht="21.75" customHeight="1">
      <c r="A18" s="11">
        <v>13</v>
      </c>
      <c r="B18" s="12" t="s">
        <v>971</v>
      </c>
      <c r="C18" s="13"/>
      <c r="D18" s="14"/>
      <c r="E18" s="14"/>
    </row>
    <row r="19" spans="1:5" ht="21.75" customHeight="1">
      <c r="A19" s="11">
        <v>14</v>
      </c>
      <c r="B19" s="15" t="s">
        <v>972</v>
      </c>
      <c r="C19" s="13"/>
      <c r="D19" s="14"/>
      <c r="E19" s="14"/>
    </row>
    <row r="20" spans="1:5" ht="21.75" customHeight="1">
      <c r="A20" s="11">
        <v>15</v>
      </c>
      <c r="B20" s="15" t="s">
        <v>973</v>
      </c>
      <c r="C20" s="13"/>
      <c r="D20" s="14"/>
      <c r="E20" s="14"/>
    </row>
    <row r="21" spans="1:5" ht="21.75" customHeight="1">
      <c r="A21" s="11">
        <v>16</v>
      </c>
      <c r="B21" s="12" t="s">
        <v>974</v>
      </c>
      <c r="C21" s="13"/>
      <c r="D21" s="14"/>
      <c r="E21" s="14"/>
    </row>
    <row r="22" spans="1:5" ht="21.75" customHeight="1">
      <c r="A22" s="11">
        <v>17</v>
      </c>
      <c r="B22" s="12" t="s">
        <v>975</v>
      </c>
      <c r="C22" s="13"/>
      <c r="D22" s="14"/>
      <c r="E22" s="14"/>
    </row>
    <row r="23" spans="1:5" ht="21.75" customHeight="1">
      <c r="A23" s="11">
        <v>18</v>
      </c>
      <c r="B23" s="15" t="s">
        <v>976</v>
      </c>
      <c r="C23" s="13"/>
      <c r="D23" s="14"/>
      <c r="E23" s="14"/>
    </row>
    <row r="24" spans="1:5" ht="21.75" customHeight="1">
      <c r="A24" s="11">
        <v>19</v>
      </c>
      <c r="B24" s="15" t="s">
        <v>977</v>
      </c>
      <c r="C24" s="13"/>
      <c r="D24" s="14"/>
      <c r="E24" s="14"/>
    </row>
    <row r="25" spans="1:5" ht="21.75" customHeight="1">
      <c r="A25" s="11">
        <v>20</v>
      </c>
      <c r="B25" s="12" t="s">
        <v>978</v>
      </c>
      <c r="C25" s="13"/>
      <c r="D25" s="14">
        <v>12</v>
      </c>
      <c r="E25" s="14">
        <v>12</v>
      </c>
    </row>
    <row r="26" spans="1:5" ht="21.75" customHeight="1">
      <c r="A26" s="11">
        <v>21</v>
      </c>
      <c r="B26" s="12" t="s">
        <v>979</v>
      </c>
      <c r="C26" s="13"/>
      <c r="D26" s="14"/>
      <c r="E26" s="14"/>
    </row>
    <row r="27" spans="1:5" ht="21.75" customHeight="1">
      <c r="A27" s="11">
        <v>22</v>
      </c>
      <c r="B27" s="15" t="s">
        <v>980</v>
      </c>
      <c r="C27" s="13"/>
      <c r="D27" s="14"/>
      <c r="E27" s="14"/>
    </row>
    <row r="28" spans="1:5" ht="21.75" customHeight="1">
      <c r="A28" s="11">
        <v>23</v>
      </c>
      <c r="B28" s="15" t="s">
        <v>981</v>
      </c>
      <c r="C28" s="13"/>
      <c r="D28" s="14"/>
      <c r="E28" s="14"/>
    </row>
    <row r="29" spans="1:5" ht="21.75" customHeight="1">
      <c r="A29" s="11">
        <v>24</v>
      </c>
      <c r="B29" s="12" t="s">
        <v>982</v>
      </c>
      <c r="C29" s="13"/>
      <c r="D29" s="14"/>
      <c r="E29" s="14"/>
    </row>
    <row r="30" spans="1:5" ht="21.75" customHeight="1">
      <c r="A30" s="11">
        <v>25</v>
      </c>
      <c r="B30" s="12" t="s">
        <v>983</v>
      </c>
      <c r="C30" s="13"/>
      <c r="D30" s="14"/>
      <c r="E30" s="14"/>
    </row>
    <row r="31" spans="1:5" ht="21.75" customHeight="1">
      <c r="A31" s="11">
        <v>26</v>
      </c>
      <c r="B31" s="15" t="s">
        <v>984</v>
      </c>
      <c r="C31" s="13">
        <v>437</v>
      </c>
      <c r="D31" s="14">
        <v>536</v>
      </c>
      <c r="E31" s="14">
        <v>973</v>
      </c>
    </row>
    <row r="32" spans="1:5" ht="21.75" customHeight="1">
      <c r="A32" s="11">
        <v>28</v>
      </c>
      <c r="B32" s="15" t="s">
        <v>985</v>
      </c>
      <c r="C32" s="13"/>
      <c r="D32" s="16"/>
      <c r="E32" s="16"/>
    </row>
  </sheetData>
  <sheetProtection/>
  <mergeCells count="2">
    <mergeCell ref="A1:B1"/>
    <mergeCell ref="A2:E2"/>
  </mergeCells>
  <printOptions/>
  <pageMargins left="0.75" right="0.75" top="1" bottom="1" header="0.5" footer="0.5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578"/>
  <sheetViews>
    <sheetView showZeros="0" workbookViewId="0" topLeftCell="A1">
      <selection activeCell="C7" sqref="A1:E578"/>
    </sheetView>
  </sheetViews>
  <sheetFormatPr defaultColWidth="9.00390625" defaultRowHeight="24.75" customHeight="1"/>
  <cols>
    <col min="1" max="1" width="43.75390625" style="138" customWidth="1"/>
    <col min="2" max="2" width="10.25390625" style="137" customWidth="1"/>
    <col min="3" max="3" width="9.25390625" style="159" customWidth="1"/>
    <col min="4" max="4" width="10.00390625" style="160" customWidth="1"/>
    <col min="5" max="5" width="27.625" style="140" customWidth="1"/>
    <col min="6" max="6" width="9.00390625" style="137" customWidth="1"/>
    <col min="7" max="7" width="12.75390625" style="137" bestFit="1" customWidth="1"/>
    <col min="8" max="253" width="9.00390625" style="137" customWidth="1"/>
  </cols>
  <sheetData>
    <row r="1" spans="1:5" ht="31.5" customHeight="1">
      <c r="A1" s="161" t="s">
        <v>54</v>
      </c>
      <c r="B1" s="161"/>
      <c r="C1" s="161"/>
      <c r="D1" s="161"/>
      <c r="E1" s="162"/>
    </row>
    <row r="2" spans="1:5" ht="31.5" customHeight="1">
      <c r="A2" s="163" t="s">
        <v>55</v>
      </c>
      <c r="B2" s="163"/>
      <c r="C2" s="163"/>
      <c r="D2" s="163"/>
      <c r="E2" s="164"/>
    </row>
    <row r="3" spans="1:5" ht="31.5" customHeight="1">
      <c r="A3" s="143" t="s">
        <v>56</v>
      </c>
      <c r="B3" s="143"/>
      <c r="C3" s="143"/>
      <c r="D3" s="143"/>
      <c r="E3" s="165"/>
    </row>
    <row r="4" spans="1:5" ht="64.5" customHeight="1">
      <c r="A4" s="166" t="s">
        <v>57</v>
      </c>
      <c r="B4" s="166" t="s">
        <v>58</v>
      </c>
      <c r="C4" s="167" t="s">
        <v>59</v>
      </c>
      <c r="D4" s="168" t="s">
        <v>60</v>
      </c>
      <c r="E4" s="168" t="s">
        <v>8</v>
      </c>
    </row>
    <row r="5" spans="1:7" ht="141" customHeight="1">
      <c r="A5" s="166" t="s">
        <v>61</v>
      </c>
      <c r="B5" s="169">
        <f>SUM(B6,B573,B139,B182,B213,B235,B265,B339,B397,B420,B437,B488,B512,B526,B538,B543,B545,B561,B568,B572,B574,B577)</f>
        <v>528929</v>
      </c>
      <c r="C5" s="169">
        <f>SUM(C6,C573,C139,C182,C213,C235,C265,C339,C397,C420,C437,C488,C512,C526,C538,C543,C545,C561,C568,C572,C574,C577)</f>
        <v>483746</v>
      </c>
      <c r="D5" s="170">
        <f>C5/B5*100-100</f>
        <v>-8.5</v>
      </c>
      <c r="E5" s="171" t="s">
        <v>62</v>
      </c>
      <c r="G5" s="172"/>
    </row>
    <row r="6" spans="1:5" ht="33" customHeight="1">
      <c r="A6" s="173" t="s">
        <v>63</v>
      </c>
      <c r="B6" s="174">
        <f>SUM(B7,B13,B20,B30,B39,B46,B54,B62,B69,B71,B75,B81,B88,B95,B101,B104,B108,B111,B114,B118,B121,B125,B129,B133,B137)</f>
        <v>75093</v>
      </c>
      <c r="C6" s="174">
        <f>SUM(C7,C13,C20,C30,C39,C46,C54,C62,C69,C71,C75,C81,C88,C95,C101,C104,C108,C111,C114,C118,C121,C125,C129,C133,C137)</f>
        <v>53985</v>
      </c>
      <c r="D6" s="175">
        <f>C6/B6*100-100</f>
        <v>-28.1</v>
      </c>
      <c r="E6" s="176"/>
    </row>
    <row r="7" spans="1:5" ht="33" customHeight="1">
      <c r="A7" s="177" t="s">
        <v>64</v>
      </c>
      <c r="B7" s="178">
        <f>SUM(B8:B12)</f>
        <v>3128</v>
      </c>
      <c r="C7" s="178">
        <f>SUM(C8:C12)</f>
        <v>1004</v>
      </c>
      <c r="D7" s="170">
        <f>C7/B7*100-100</f>
        <v>-67.9</v>
      </c>
      <c r="E7" s="179"/>
    </row>
    <row r="8" spans="1:5" ht="33" customHeight="1">
      <c r="A8" s="180" t="s">
        <v>65</v>
      </c>
      <c r="B8" s="178">
        <v>1103</v>
      </c>
      <c r="C8" s="178">
        <v>712</v>
      </c>
      <c r="D8" s="170">
        <f>C8/B8*100-100</f>
        <v>-35.4</v>
      </c>
      <c r="E8" s="179"/>
    </row>
    <row r="9" spans="1:5" ht="33" customHeight="1">
      <c r="A9" s="180" t="s">
        <v>66</v>
      </c>
      <c r="B9" s="178"/>
      <c r="C9" s="178">
        <v>56</v>
      </c>
      <c r="D9" s="170"/>
      <c r="E9" s="179"/>
    </row>
    <row r="10" spans="1:5" ht="33" customHeight="1">
      <c r="A10" s="180" t="s">
        <v>67</v>
      </c>
      <c r="B10" s="178">
        <v>186</v>
      </c>
      <c r="C10" s="178">
        <v>186</v>
      </c>
      <c r="D10" s="170">
        <f>C10/B10*100-100</f>
        <v>0</v>
      </c>
      <c r="E10" s="179"/>
    </row>
    <row r="11" spans="1:5" ht="33" customHeight="1">
      <c r="A11" s="180" t="s">
        <v>68</v>
      </c>
      <c r="B11" s="178">
        <v>50</v>
      </c>
      <c r="C11" s="178">
        <v>50</v>
      </c>
      <c r="D11" s="170">
        <f>C11/B11*100-100</f>
        <v>0</v>
      </c>
      <c r="E11" s="179"/>
    </row>
    <row r="12" spans="1:253" ht="33" customHeight="1">
      <c r="A12" s="180" t="s">
        <v>69</v>
      </c>
      <c r="B12" s="178">
        <v>1789</v>
      </c>
      <c r="C12" s="178">
        <v>0</v>
      </c>
      <c r="D12" s="170">
        <f>C12/B12*100-100</f>
        <v>-100</v>
      </c>
      <c r="E12" s="181" t="s">
        <v>70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33" customHeight="1">
      <c r="A13" s="177" t="s">
        <v>71</v>
      </c>
      <c r="B13" s="178">
        <f>SUM(B14:B19)</f>
        <v>1223</v>
      </c>
      <c r="C13" s="178">
        <f>SUM(C14:C19)</f>
        <v>871</v>
      </c>
      <c r="D13" s="170">
        <f>C13/B13*100-100</f>
        <v>-28.8</v>
      </c>
      <c r="E13" s="179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33" customHeight="1">
      <c r="A14" s="180" t="s">
        <v>72</v>
      </c>
      <c r="B14" s="178">
        <v>915</v>
      </c>
      <c r="C14" s="178">
        <v>601</v>
      </c>
      <c r="D14" s="170">
        <f>C14/B14*100-100</f>
        <v>-34.3</v>
      </c>
      <c r="E14" s="179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33" customHeight="1">
      <c r="A15" s="182" t="s">
        <v>73</v>
      </c>
      <c r="B15" s="178"/>
      <c r="C15" s="178">
        <v>50</v>
      </c>
      <c r="D15" s="170"/>
      <c r="E15" s="179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33" customHeight="1">
      <c r="A16" s="180" t="s">
        <v>74</v>
      </c>
      <c r="B16" s="178">
        <v>140</v>
      </c>
      <c r="C16" s="178">
        <v>140</v>
      </c>
      <c r="D16" s="170">
        <f aca="true" t="shared" si="0" ref="D16:D43">C16/B16*100-100</f>
        <v>0</v>
      </c>
      <c r="E16" s="179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33" customHeight="1">
      <c r="A17" s="180" t="s">
        <v>75</v>
      </c>
      <c r="B17" s="178">
        <v>88</v>
      </c>
      <c r="C17" s="178">
        <v>50</v>
      </c>
      <c r="D17" s="170">
        <f t="shared" si="0"/>
        <v>-43.2</v>
      </c>
      <c r="E17" s="179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33" customHeight="1">
      <c r="A18" s="180" t="s">
        <v>76</v>
      </c>
      <c r="B18" s="178">
        <v>3</v>
      </c>
      <c r="C18" s="178">
        <v>3</v>
      </c>
      <c r="D18" s="170">
        <f t="shared" si="0"/>
        <v>0</v>
      </c>
      <c r="E18" s="179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33" customHeight="1">
      <c r="A19" s="180" t="s">
        <v>77</v>
      </c>
      <c r="B19" s="178">
        <v>77</v>
      </c>
      <c r="C19" s="178">
        <v>27</v>
      </c>
      <c r="D19" s="170">
        <f t="shared" si="0"/>
        <v>-64.9</v>
      </c>
      <c r="E19" s="17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33" customHeight="1">
      <c r="A20" s="177" t="s">
        <v>78</v>
      </c>
      <c r="B20" s="178">
        <f>SUM(B21:B29)</f>
        <v>28961</v>
      </c>
      <c r="C20" s="178">
        <f>SUM(C21:C29)</f>
        <v>19663</v>
      </c>
      <c r="D20" s="170">
        <f t="shared" si="0"/>
        <v>-32.1</v>
      </c>
      <c r="E20" s="179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33" customHeight="1">
      <c r="A21" s="180" t="s">
        <v>79</v>
      </c>
      <c r="B21" s="178">
        <v>24315</v>
      </c>
      <c r="C21" s="178">
        <v>15426</v>
      </c>
      <c r="D21" s="170">
        <f t="shared" si="0"/>
        <v>-36.6</v>
      </c>
      <c r="E21" s="179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33" customHeight="1">
      <c r="A22" s="180" t="s">
        <v>80</v>
      </c>
      <c r="B22" s="178">
        <v>202</v>
      </c>
      <c r="C22" s="178">
        <v>969</v>
      </c>
      <c r="D22" s="170">
        <f t="shared" si="0"/>
        <v>379.7</v>
      </c>
      <c r="E22" s="179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33" customHeight="1">
      <c r="A23" s="180" t="s">
        <v>81</v>
      </c>
      <c r="B23" s="178">
        <v>2409</v>
      </c>
      <c r="C23" s="178">
        <v>1382</v>
      </c>
      <c r="D23" s="170">
        <f t="shared" si="0"/>
        <v>-42.6</v>
      </c>
      <c r="E23" s="179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33" customHeight="1">
      <c r="A24" s="180" t="s">
        <v>82</v>
      </c>
      <c r="B24" s="178">
        <v>206</v>
      </c>
      <c r="C24" s="178">
        <v>527</v>
      </c>
      <c r="D24" s="170">
        <f t="shared" si="0"/>
        <v>155.8</v>
      </c>
      <c r="E24" s="179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33" customHeight="1">
      <c r="A25" s="180" t="s">
        <v>83</v>
      </c>
      <c r="B25" s="178">
        <v>411</v>
      </c>
      <c r="C25" s="178">
        <v>369</v>
      </c>
      <c r="D25" s="170">
        <f t="shared" si="0"/>
        <v>-10.2</v>
      </c>
      <c r="E25" s="179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33" customHeight="1">
      <c r="A26" s="180" t="s">
        <v>84</v>
      </c>
      <c r="B26" s="178">
        <v>40</v>
      </c>
      <c r="C26" s="178">
        <v>50</v>
      </c>
      <c r="D26" s="170">
        <f t="shared" si="0"/>
        <v>25</v>
      </c>
      <c r="E26" s="179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33" customHeight="1">
      <c r="A27" s="180" t="s">
        <v>85</v>
      </c>
      <c r="B27" s="178">
        <v>282</v>
      </c>
      <c r="C27" s="178">
        <v>257</v>
      </c>
      <c r="D27" s="170">
        <f t="shared" si="0"/>
        <v>-8.9</v>
      </c>
      <c r="E27" s="179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33" customHeight="1">
      <c r="A28" s="180" t="s">
        <v>86</v>
      </c>
      <c r="B28" s="178">
        <v>319</v>
      </c>
      <c r="C28" s="178">
        <v>313</v>
      </c>
      <c r="D28" s="170">
        <f t="shared" si="0"/>
        <v>-1.9</v>
      </c>
      <c r="E28" s="179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33" customHeight="1">
      <c r="A29" s="180" t="s">
        <v>87</v>
      </c>
      <c r="B29" s="178">
        <v>777</v>
      </c>
      <c r="C29" s="178">
        <v>370</v>
      </c>
      <c r="D29" s="170">
        <f t="shared" si="0"/>
        <v>-52.4</v>
      </c>
      <c r="E29" s="17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33" customHeight="1">
      <c r="A30" s="177" t="s">
        <v>88</v>
      </c>
      <c r="B30" s="178">
        <f>SUM(B31:B38)</f>
        <v>2202</v>
      </c>
      <c r="C30" s="178">
        <f>SUM(C31:C38)</f>
        <v>2047</v>
      </c>
      <c r="D30" s="170">
        <f t="shared" si="0"/>
        <v>-7</v>
      </c>
      <c r="E30" s="179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33" customHeight="1">
      <c r="A31" s="180" t="s">
        <v>89</v>
      </c>
      <c r="B31" s="178">
        <v>1409</v>
      </c>
      <c r="C31" s="178">
        <v>938</v>
      </c>
      <c r="D31" s="170">
        <f t="shared" si="0"/>
        <v>-33.4</v>
      </c>
      <c r="E31" s="179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33" customHeight="1">
      <c r="A32" s="180" t="s">
        <v>90</v>
      </c>
      <c r="B32" s="178">
        <v>20</v>
      </c>
      <c r="C32" s="178">
        <v>30</v>
      </c>
      <c r="D32" s="170">
        <f t="shared" si="0"/>
        <v>50</v>
      </c>
      <c r="E32" s="179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33" customHeight="1">
      <c r="A33" s="180" t="s">
        <v>91</v>
      </c>
      <c r="B33" s="178">
        <v>30</v>
      </c>
      <c r="C33" s="178">
        <v>65</v>
      </c>
      <c r="D33" s="170">
        <f t="shared" si="0"/>
        <v>116.7</v>
      </c>
      <c r="E33" s="179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ht="33" customHeight="1">
      <c r="A34" s="180" t="s">
        <v>92</v>
      </c>
      <c r="B34" s="178">
        <v>30</v>
      </c>
      <c r="C34" s="178">
        <v>50</v>
      </c>
      <c r="D34" s="170">
        <f t="shared" si="0"/>
        <v>66.7</v>
      </c>
      <c r="E34" s="179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ht="33" customHeight="1">
      <c r="A35" s="180" t="s">
        <v>93</v>
      </c>
      <c r="B35" s="178">
        <v>15</v>
      </c>
      <c r="C35" s="178">
        <v>15</v>
      </c>
      <c r="D35" s="170">
        <f t="shared" si="0"/>
        <v>0</v>
      </c>
      <c r="E35" s="179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33" customHeight="1">
      <c r="A36" s="180" t="s">
        <v>94</v>
      </c>
      <c r="B36" s="178">
        <v>141</v>
      </c>
      <c r="C36" s="178">
        <f>69+18</f>
        <v>87</v>
      </c>
      <c r="D36" s="170">
        <f t="shared" si="0"/>
        <v>-38.3</v>
      </c>
      <c r="E36" s="179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ht="33" customHeight="1">
      <c r="A37" s="180" t="s">
        <v>95</v>
      </c>
      <c r="B37" s="178">
        <v>136</v>
      </c>
      <c r="C37" s="178">
        <v>120</v>
      </c>
      <c r="D37" s="170">
        <f t="shared" si="0"/>
        <v>-11.8</v>
      </c>
      <c r="E37" s="179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ht="33" customHeight="1">
      <c r="A38" s="180" t="s">
        <v>96</v>
      </c>
      <c r="B38" s="178">
        <v>421</v>
      </c>
      <c r="C38" s="178">
        <v>742</v>
      </c>
      <c r="D38" s="170">
        <f t="shared" si="0"/>
        <v>76.2</v>
      </c>
      <c r="E38" s="179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ht="33" customHeight="1">
      <c r="A39" s="177" t="s">
        <v>97</v>
      </c>
      <c r="B39" s="178">
        <f>SUM(B40:B45)</f>
        <v>1718</v>
      </c>
      <c r="C39" s="178">
        <f>SUM(C40:C45)</f>
        <v>1458</v>
      </c>
      <c r="D39" s="170">
        <f t="shared" si="0"/>
        <v>-15.1</v>
      </c>
      <c r="E39" s="17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ht="33" customHeight="1">
      <c r="A40" s="180" t="s">
        <v>98</v>
      </c>
      <c r="B40" s="178">
        <v>669</v>
      </c>
      <c r="C40" s="178">
        <v>451</v>
      </c>
      <c r="D40" s="170">
        <f t="shared" si="0"/>
        <v>-32.6</v>
      </c>
      <c r="E40" s="179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ht="33" customHeight="1">
      <c r="A41" s="183" t="s">
        <v>99</v>
      </c>
      <c r="B41" s="184">
        <v>631</v>
      </c>
      <c r="C41" s="184">
        <f>551+17</f>
        <v>568</v>
      </c>
      <c r="D41" s="185">
        <f t="shared" si="0"/>
        <v>-10</v>
      </c>
      <c r="E41" s="186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ht="33" customHeight="1">
      <c r="A42" s="180" t="s">
        <v>100</v>
      </c>
      <c r="B42" s="178">
        <v>76</v>
      </c>
      <c r="C42" s="178">
        <v>76</v>
      </c>
      <c r="D42" s="170">
        <f t="shared" si="0"/>
        <v>0</v>
      </c>
      <c r="E42" s="179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ht="33" customHeight="1">
      <c r="A43" s="180" t="s">
        <v>101</v>
      </c>
      <c r="B43" s="178">
        <v>238</v>
      </c>
      <c r="C43" s="178">
        <v>280</v>
      </c>
      <c r="D43" s="170">
        <f t="shared" si="0"/>
        <v>17.6</v>
      </c>
      <c r="E43" s="179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ht="33" customHeight="1">
      <c r="A44" s="180" t="s">
        <v>102</v>
      </c>
      <c r="B44" s="178"/>
      <c r="C44" s="178">
        <f>80+3</f>
        <v>83</v>
      </c>
      <c r="D44" s="170"/>
      <c r="E44" s="179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ht="33" customHeight="1">
      <c r="A45" s="180" t="s">
        <v>103</v>
      </c>
      <c r="B45" s="178">
        <v>104</v>
      </c>
      <c r="C45" s="178">
        <v>0</v>
      </c>
      <c r="D45" s="170">
        <f aca="true" t="shared" si="1" ref="D45:D50">C45/B45*100-100</f>
        <v>-100</v>
      </c>
      <c r="E45" s="179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ht="33" customHeight="1">
      <c r="A46" s="177" t="s">
        <v>104</v>
      </c>
      <c r="B46" s="178">
        <f>SUM(B47:B53)</f>
        <v>5187</v>
      </c>
      <c r="C46" s="178">
        <f>SUM(C47:C53)</f>
        <v>4281</v>
      </c>
      <c r="D46" s="170">
        <f t="shared" si="1"/>
        <v>-17.5</v>
      </c>
      <c r="E46" s="179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5" ht="33" customHeight="1">
      <c r="A47" s="180" t="s">
        <v>105</v>
      </c>
      <c r="B47" s="178">
        <v>3356</v>
      </c>
      <c r="C47" s="178">
        <v>1761</v>
      </c>
      <c r="D47" s="170">
        <f t="shared" si="1"/>
        <v>-47.5</v>
      </c>
      <c r="E47" s="179"/>
    </row>
    <row r="48" spans="1:5" ht="33" customHeight="1">
      <c r="A48" s="180" t="s">
        <v>106</v>
      </c>
      <c r="B48" s="178">
        <v>20</v>
      </c>
      <c r="C48" s="178">
        <v>20</v>
      </c>
      <c r="D48" s="170">
        <f t="shared" si="1"/>
        <v>0</v>
      </c>
      <c r="E48" s="179"/>
    </row>
    <row r="49" spans="1:5" ht="33" customHeight="1">
      <c r="A49" s="180" t="s">
        <v>107</v>
      </c>
      <c r="B49" s="178">
        <v>30</v>
      </c>
      <c r="C49" s="178">
        <v>30</v>
      </c>
      <c r="D49" s="170">
        <f t="shared" si="1"/>
        <v>0</v>
      </c>
      <c r="E49" s="179"/>
    </row>
    <row r="50" spans="1:5" ht="33" customHeight="1">
      <c r="A50" s="187" t="s">
        <v>108</v>
      </c>
      <c r="B50" s="178">
        <v>180</v>
      </c>
      <c r="C50" s="178">
        <v>0</v>
      </c>
      <c r="D50" s="170">
        <f t="shared" si="1"/>
        <v>-100</v>
      </c>
      <c r="E50" s="179"/>
    </row>
    <row r="51" spans="1:5" ht="33" customHeight="1">
      <c r="A51" s="180" t="s">
        <v>109</v>
      </c>
      <c r="B51" s="178"/>
      <c r="C51" s="178">
        <v>200</v>
      </c>
      <c r="D51" s="170"/>
      <c r="E51" s="179"/>
    </row>
    <row r="52" spans="1:5" ht="33" customHeight="1">
      <c r="A52" s="180" t="s">
        <v>110</v>
      </c>
      <c r="B52" s="178">
        <v>402</v>
      </c>
      <c r="C52" s="178">
        <v>400</v>
      </c>
      <c r="D52" s="170">
        <f aca="true" t="shared" si="2" ref="D52:D63">C52/B52*100-100</f>
        <v>-0.5</v>
      </c>
      <c r="E52" s="179"/>
    </row>
    <row r="53" spans="1:5" ht="33" customHeight="1">
      <c r="A53" s="180" t="s">
        <v>111</v>
      </c>
      <c r="B53" s="178">
        <v>1199</v>
      </c>
      <c r="C53" s="178">
        <v>1870</v>
      </c>
      <c r="D53" s="170">
        <f t="shared" si="2"/>
        <v>56</v>
      </c>
      <c r="E53" s="179"/>
    </row>
    <row r="54" spans="1:5" ht="33" customHeight="1">
      <c r="A54" s="177" t="s">
        <v>112</v>
      </c>
      <c r="B54" s="178">
        <f>SUM(B55:B61)</f>
        <v>5756</v>
      </c>
      <c r="C54" s="178">
        <f>SUM(C55:C61)</f>
        <v>6770</v>
      </c>
      <c r="D54" s="170">
        <f t="shared" si="2"/>
        <v>17.6</v>
      </c>
      <c r="E54" s="181" t="s">
        <v>113</v>
      </c>
    </row>
    <row r="55" spans="1:5" ht="33" customHeight="1">
      <c r="A55" s="180" t="s">
        <v>114</v>
      </c>
      <c r="B55" s="178">
        <v>2203</v>
      </c>
      <c r="C55" s="178">
        <v>3322</v>
      </c>
      <c r="D55" s="170">
        <f t="shared" si="2"/>
        <v>50.8</v>
      </c>
      <c r="E55" s="181"/>
    </row>
    <row r="56" spans="1:5" ht="33" customHeight="1">
      <c r="A56" s="180" t="s">
        <v>115</v>
      </c>
      <c r="B56" s="178">
        <v>30</v>
      </c>
      <c r="C56" s="178">
        <v>30</v>
      </c>
      <c r="D56" s="170">
        <f t="shared" si="2"/>
        <v>0</v>
      </c>
      <c r="E56" s="179"/>
    </row>
    <row r="57" spans="1:5" ht="33" customHeight="1">
      <c r="A57" s="180" t="s">
        <v>116</v>
      </c>
      <c r="B57" s="178">
        <v>100</v>
      </c>
      <c r="C57" s="178">
        <v>3</v>
      </c>
      <c r="D57" s="170">
        <f t="shared" si="2"/>
        <v>-97</v>
      </c>
      <c r="E57" s="179"/>
    </row>
    <row r="58" spans="1:5" ht="33" customHeight="1">
      <c r="A58" s="180" t="s">
        <v>117</v>
      </c>
      <c r="B58" s="178">
        <v>927</v>
      </c>
      <c r="C58" s="178">
        <f>1627-400</f>
        <v>1227</v>
      </c>
      <c r="D58" s="170">
        <f t="shared" si="2"/>
        <v>32.4</v>
      </c>
      <c r="E58" s="181" t="s">
        <v>118</v>
      </c>
    </row>
    <row r="59" spans="1:5" ht="33" customHeight="1">
      <c r="A59" s="180" t="s">
        <v>119</v>
      </c>
      <c r="B59" s="178">
        <v>300</v>
      </c>
      <c r="C59" s="178">
        <v>400</v>
      </c>
      <c r="D59" s="170">
        <f t="shared" si="2"/>
        <v>33.3</v>
      </c>
      <c r="E59" s="179"/>
    </row>
    <row r="60" spans="1:5" ht="33" customHeight="1">
      <c r="A60" s="180" t="s">
        <v>120</v>
      </c>
      <c r="B60" s="178">
        <v>260</v>
      </c>
      <c r="C60" s="178">
        <v>200</v>
      </c>
      <c r="D60" s="170">
        <f t="shared" si="2"/>
        <v>-23.1</v>
      </c>
      <c r="E60" s="179"/>
    </row>
    <row r="61" spans="1:5" ht="33" customHeight="1">
      <c r="A61" s="180" t="s">
        <v>121</v>
      </c>
      <c r="B61" s="178">
        <v>1936</v>
      </c>
      <c r="C61" s="178">
        <f>3159+29-1600</f>
        <v>1588</v>
      </c>
      <c r="D61" s="170">
        <f t="shared" si="2"/>
        <v>-18</v>
      </c>
      <c r="E61" s="179" t="s">
        <v>118</v>
      </c>
    </row>
    <row r="62" spans="1:5" ht="33" customHeight="1">
      <c r="A62" s="177" t="s">
        <v>122</v>
      </c>
      <c r="B62" s="178">
        <f>SUM(B63:B68)</f>
        <v>945</v>
      </c>
      <c r="C62" s="178">
        <v>783</v>
      </c>
      <c r="D62" s="170">
        <f t="shared" si="2"/>
        <v>-17.1</v>
      </c>
      <c r="E62" s="179"/>
    </row>
    <row r="63" spans="1:5" ht="33" customHeight="1">
      <c r="A63" s="180" t="s">
        <v>123</v>
      </c>
      <c r="B63" s="178">
        <v>495</v>
      </c>
      <c r="C63" s="178">
        <v>364</v>
      </c>
      <c r="D63" s="170">
        <f t="shared" si="2"/>
        <v>-26.5</v>
      </c>
      <c r="E63" s="179"/>
    </row>
    <row r="64" spans="1:5" ht="33" customHeight="1">
      <c r="A64" s="180" t="s">
        <v>124</v>
      </c>
      <c r="B64" s="178"/>
      <c r="C64" s="178">
        <v>87</v>
      </c>
      <c r="D64" s="170"/>
      <c r="E64" s="179"/>
    </row>
    <row r="65" spans="1:5" ht="33" customHeight="1">
      <c r="A65" s="180" t="s">
        <v>125</v>
      </c>
      <c r="B65" s="178">
        <v>170</v>
      </c>
      <c r="C65" s="178">
        <f>190+42</f>
        <v>232</v>
      </c>
      <c r="D65" s="170">
        <f aca="true" t="shared" si="3" ref="D65:D82">C65/B65*100-100</f>
        <v>36.5</v>
      </c>
      <c r="E65" s="179"/>
    </row>
    <row r="66" spans="1:5" ht="33" customHeight="1">
      <c r="A66" s="180" t="s">
        <v>126</v>
      </c>
      <c r="B66" s="178">
        <v>13</v>
      </c>
      <c r="C66" s="178">
        <v>30</v>
      </c>
      <c r="D66" s="170">
        <f t="shared" si="3"/>
        <v>130.8</v>
      </c>
      <c r="E66" s="179"/>
    </row>
    <row r="67" spans="1:5" ht="33" customHeight="1">
      <c r="A67" s="180" t="s">
        <v>127</v>
      </c>
      <c r="B67" s="178">
        <v>219</v>
      </c>
      <c r="C67" s="178">
        <v>112</v>
      </c>
      <c r="D67" s="170">
        <f t="shared" si="3"/>
        <v>-48.9</v>
      </c>
      <c r="E67" s="179"/>
    </row>
    <row r="68" spans="1:5" ht="33" customHeight="1">
      <c r="A68" s="180" t="s">
        <v>128</v>
      </c>
      <c r="B68" s="178">
        <v>48</v>
      </c>
      <c r="C68" s="178">
        <v>0</v>
      </c>
      <c r="D68" s="170">
        <f t="shared" si="3"/>
        <v>-100</v>
      </c>
      <c r="E68" s="179" t="s">
        <v>118</v>
      </c>
    </row>
    <row r="69" spans="1:5" ht="33" customHeight="1">
      <c r="A69" s="177" t="s">
        <v>129</v>
      </c>
      <c r="B69" s="178">
        <f>SUM(B70)</f>
        <v>48</v>
      </c>
      <c r="C69" s="178">
        <v>0</v>
      </c>
      <c r="D69" s="170">
        <f t="shared" si="3"/>
        <v>-100</v>
      </c>
      <c r="E69" s="179"/>
    </row>
    <row r="70" spans="1:5" ht="33" customHeight="1">
      <c r="A70" s="180" t="s">
        <v>130</v>
      </c>
      <c r="B70" s="178">
        <v>48</v>
      </c>
      <c r="C70" s="178">
        <v>0</v>
      </c>
      <c r="D70" s="170">
        <f t="shared" si="3"/>
        <v>-100</v>
      </c>
      <c r="E70" s="179"/>
    </row>
    <row r="71" spans="1:5" ht="33" customHeight="1">
      <c r="A71" s="177" t="s">
        <v>131</v>
      </c>
      <c r="B71" s="178">
        <f>SUM(B72:B74)</f>
        <v>1901</v>
      </c>
      <c r="C71" s="178">
        <v>1534</v>
      </c>
      <c r="D71" s="170">
        <f t="shared" si="3"/>
        <v>-19.3</v>
      </c>
      <c r="E71" s="179"/>
    </row>
    <row r="72" spans="1:5" ht="33" customHeight="1">
      <c r="A72" s="180" t="s">
        <v>132</v>
      </c>
      <c r="B72" s="178">
        <v>1484</v>
      </c>
      <c r="C72" s="178">
        <v>1036</v>
      </c>
      <c r="D72" s="170">
        <f t="shared" si="3"/>
        <v>-30.2</v>
      </c>
      <c r="E72" s="179"/>
    </row>
    <row r="73" spans="1:5" ht="33" customHeight="1">
      <c r="A73" s="180" t="s">
        <v>133</v>
      </c>
      <c r="B73" s="178">
        <v>21</v>
      </c>
      <c r="C73" s="178">
        <v>21</v>
      </c>
      <c r="D73" s="170">
        <f t="shared" si="3"/>
        <v>0</v>
      </c>
      <c r="E73" s="179"/>
    </row>
    <row r="74" spans="1:5" ht="33" customHeight="1">
      <c r="A74" s="180" t="s">
        <v>134</v>
      </c>
      <c r="B74" s="178">
        <v>396</v>
      </c>
      <c r="C74" s="178">
        <v>477</v>
      </c>
      <c r="D74" s="170">
        <f t="shared" si="3"/>
        <v>20.5</v>
      </c>
      <c r="E74" s="179"/>
    </row>
    <row r="75" spans="1:5" ht="33" customHeight="1">
      <c r="A75" s="177" t="s">
        <v>135</v>
      </c>
      <c r="B75" s="178">
        <f>SUM(B76:B80)</f>
        <v>1979</v>
      </c>
      <c r="C75" s="178">
        <v>2085</v>
      </c>
      <c r="D75" s="170">
        <f t="shared" si="3"/>
        <v>5.4</v>
      </c>
      <c r="E75" s="179"/>
    </row>
    <row r="76" spans="1:5" ht="33" customHeight="1">
      <c r="A76" s="180" t="s">
        <v>136</v>
      </c>
      <c r="B76" s="178">
        <v>1543</v>
      </c>
      <c r="C76" s="178">
        <v>1517</v>
      </c>
      <c r="D76" s="170">
        <f t="shared" si="3"/>
        <v>-1.7</v>
      </c>
      <c r="E76" s="179"/>
    </row>
    <row r="77" spans="1:5" ht="33" customHeight="1">
      <c r="A77" s="180" t="s">
        <v>137</v>
      </c>
      <c r="B77" s="178">
        <v>135</v>
      </c>
      <c r="C77" s="178">
        <v>0</v>
      </c>
      <c r="D77" s="170">
        <f t="shared" si="3"/>
        <v>-100</v>
      </c>
      <c r="E77" s="179" t="s">
        <v>118</v>
      </c>
    </row>
    <row r="78" spans="1:5" ht="33" customHeight="1">
      <c r="A78" s="180" t="s">
        <v>138</v>
      </c>
      <c r="B78" s="178">
        <v>100</v>
      </c>
      <c r="C78" s="178">
        <v>100</v>
      </c>
      <c r="D78" s="170">
        <f t="shared" si="3"/>
        <v>0</v>
      </c>
      <c r="E78" s="179"/>
    </row>
    <row r="79" spans="1:5" ht="33" customHeight="1">
      <c r="A79" s="180" t="s">
        <v>139</v>
      </c>
      <c r="B79" s="178">
        <v>146</v>
      </c>
      <c r="C79" s="178">
        <v>203</v>
      </c>
      <c r="D79" s="170">
        <f t="shared" si="3"/>
        <v>39</v>
      </c>
      <c r="E79" s="179"/>
    </row>
    <row r="80" spans="1:5" ht="33" customHeight="1">
      <c r="A80" s="180" t="s">
        <v>140</v>
      </c>
      <c r="B80" s="178">
        <v>55</v>
      </c>
      <c r="C80" s="178">
        <v>265</v>
      </c>
      <c r="D80" s="170">
        <f t="shared" si="3"/>
        <v>381.8</v>
      </c>
      <c r="E80" s="179"/>
    </row>
    <row r="81" spans="1:5" ht="33" customHeight="1">
      <c r="A81" s="177" t="s">
        <v>141</v>
      </c>
      <c r="B81" s="178">
        <f>SUM(B82:B87)</f>
        <v>4073</v>
      </c>
      <c r="C81" s="178">
        <v>1984</v>
      </c>
      <c r="D81" s="170">
        <f t="shared" si="3"/>
        <v>-51.3</v>
      </c>
      <c r="E81" s="179"/>
    </row>
    <row r="82" spans="1:5" ht="33" customHeight="1">
      <c r="A82" s="180" t="s">
        <v>142</v>
      </c>
      <c r="B82" s="178">
        <v>1868</v>
      </c>
      <c r="C82" s="178">
        <v>1344</v>
      </c>
      <c r="D82" s="170">
        <f t="shared" si="3"/>
        <v>-28.1</v>
      </c>
      <c r="E82" s="179"/>
    </row>
    <row r="83" spans="1:5" ht="33" customHeight="1">
      <c r="A83" s="188" t="s">
        <v>143</v>
      </c>
      <c r="B83" s="178"/>
      <c r="C83" s="178">
        <v>164</v>
      </c>
      <c r="D83" s="170"/>
      <c r="E83" s="179"/>
    </row>
    <row r="84" spans="1:5" ht="33" customHeight="1">
      <c r="A84" s="180" t="s">
        <v>144</v>
      </c>
      <c r="B84" s="178">
        <v>40</v>
      </c>
      <c r="C84" s="178">
        <v>40</v>
      </c>
      <c r="D84" s="170">
        <f aca="true" t="shared" si="4" ref="D84:D143">C84/B84*100-100</f>
        <v>0</v>
      </c>
      <c r="E84" s="179"/>
    </row>
    <row r="85" spans="1:5" ht="33" customHeight="1">
      <c r="A85" s="180" t="s">
        <v>145</v>
      </c>
      <c r="B85" s="178">
        <v>161</v>
      </c>
      <c r="C85" s="178">
        <v>86</v>
      </c>
      <c r="D85" s="170">
        <f t="shared" si="4"/>
        <v>-46.6</v>
      </c>
      <c r="E85" s="179"/>
    </row>
    <row r="86" spans="1:5" ht="33" customHeight="1">
      <c r="A86" s="180" t="s">
        <v>146</v>
      </c>
      <c r="B86" s="178">
        <v>31</v>
      </c>
      <c r="C86" s="178">
        <v>64</v>
      </c>
      <c r="D86" s="170">
        <f t="shared" si="4"/>
        <v>106.5</v>
      </c>
      <c r="E86" s="179"/>
    </row>
    <row r="87" spans="1:5" ht="33" customHeight="1">
      <c r="A87" s="180" t="s">
        <v>147</v>
      </c>
      <c r="B87" s="178">
        <v>1973</v>
      </c>
      <c r="C87" s="178">
        <v>286</v>
      </c>
      <c r="D87" s="170">
        <f t="shared" si="4"/>
        <v>-85.5</v>
      </c>
      <c r="E87" s="179" t="s">
        <v>148</v>
      </c>
    </row>
    <row r="88" spans="1:5" ht="33" customHeight="1">
      <c r="A88" s="177" t="s">
        <v>149</v>
      </c>
      <c r="B88" s="178">
        <f>SUM(B89:B94)</f>
        <v>6250</v>
      </c>
      <c r="C88" s="178">
        <v>4901</v>
      </c>
      <c r="D88" s="170">
        <f t="shared" si="4"/>
        <v>-21.6</v>
      </c>
      <c r="E88" s="179"/>
    </row>
    <row r="89" spans="1:5" ht="33" customHeight="1">
      <c r="A89" s="180" t="s">
        <v>150</v>
      </c>
      <c r="B89" s="178">
        <v>5141</v>
      </c>
      <c r="C89" s="178">
        <v>4056</v>
      </c>
      <c r="D89" s="170">
        <f t="shared" si="4"/>
        <v>-21.1</v>
      </c>
      <c r="E89" s="179"/>
    </row>
    <row r="90" spans="1:5" ht="33" customHeight="1">
      <c r="A90" s="180" t="s">
        <v>151</v>
      </c>
      <c r="B90" s="178">
        <v>260</v>
      </c>
      <c r="C90" s="178">
        <v>30</v>
      </c>
      <c r="D90" s="170">
        <f t="shared" si="4"/>
        <v>-88.5</v>
      </c>
      <c r="E90" s="179"/>
    </row>
    <row r="91" spans="1:5" ht="33" customHeight="1">
      <c r="A91" s="189" t="s">
        <v>152</v>
      </c>
      <c r="B91" s="190">
        <v>240</v>
      </c>
      <c r="C91" s="190">
        <v>240</v>
      </c>
      <c r="D91" s="191">
        <f t="shared" si="4"/>
        <v>0</v>
      </c>
      <c r="E91" s="192"/>
    </row>
    <row r="92" spans="1:5" ht="33" customHeight="1">
      <c r="A92" s="180" t="s">
        <v>153</v>
      </c>
      <c r="B92" s="178">
        <v>90</v>
      </c>
      <c r="C92" s="178">
        <v>90</v>
      </c>
      <c r="D92" s="170">
        <f t="shared" si="4"/>
        <v>0</v>
      </c>
      <c r="E92" s="179"/>
    </row>
    <row r="93" spans="1:5" ht="33" customHeight="1">
      <c r="A93" s="180" t="s">
        <v>154</v>
      </c>
      <c r="B93" s="178">
        <v>210</v>
      </c>
      <c r="C93" s="178">
        <v>70</v>
      </c>
      <c r="D93" s="170">
        <f t="shared" si="4"/>
        <v>-66.7</v>
      </c>
      <c r="E93" s="179"/>
    </row>
    <row r="94" spans="1:5" ht="33" customHeight="1">
      <c r="A94" s="180" t="s">
        <v>155</v>
      </c>
      <c r="B94" s="178">
        <v>309</v>
      </c>
      <c r="C94" s="178">
        <v>415</v>
      </c>
      <c r="D94" s="170">
        <f t="shared" si="4"/>
        <v>34.3</v>
      </c>
      <c r="E94" s="179"/>
    </row>
    <row r="95" spans="1:5" ht="33" customHeight="1">
      <c r="A95" s="177" t="s">
        <v>156</v>
      </c>
      <c r="B95" s="178">
        <f>SUM(B96:B100)</f>
        <v>1759</v>
      </c>
      <c r="C95" s="178">
        <f>SUM(C96:C100)</f>
        <v>1334</v>
      </c>
      <c r="D95" s="170">
        <f t="shared" si="4"/>
        <v>-24.2</v>
      </c>
      <c r="E95" s="179"/>
    </row>
    <row r="96" spans="1:5" ht="33" customHeight="1">
      <c r="A96" s="180" t="s">
        <v>157</v>
      </c>
      <c r="B96" s="178">
        <v>1091</v>
      </c>
      <c r="C96" s="178">
        <v>794</v>
      </c>
      <c r="D96" s="170">
        <f t="shared" si="4"/>
        <v>-27.2</v>
      </c>
      <c r="E96" s="179"/>
    </row>
    <row r="97" spans="1:5" ht="33" customHeight="1">
      <c r="A97" s="180" t="s">
        <v>158</v>
      </c>
      <c r="B97" s="178">
        <v>50</v>
      </c>
      <c r="C97" s="178">
        <v>0</v>
      </c>
      <c r="D97" s="170">
        <f t="shared" si="4"/>
        <v>-100</v>
      </c>
      <c r="E97" s="179"/>
    </row>
    <row r="98" spans="1:5" ht="33" customHeight="1">
      <c r="A98" s="180" t="s">
        <v>159</v>
      </c>
      <c r="B98" s="178">
        <v>490</v>
      </c>
      <c r="C98" s="178">
        <v>505</v>
      </c>
      <c r="D98" s="170">
        <f t="shared" si="4"/>
        <v>3.1</v>
      </c>
      <c r="E98" s="179"/>
    </row>
    <row r="99" spans="1:5" ht="33" customHeight="1">
      <c r="A99" s="180" t="s">
        <v>160</v>
      </c>
      <c r="B99" s="178">
        <v>63</v>
      </c>
      <c r="C99" s="178">
        <v>0</v>
      </c>
      <c r="D99" s="170">
        <f t="shared" si="4"/>
        <v>-100</v>
      </c>
      <c r="E99" s="179"/>
    </row>
    <row r="100" spans="1:5" ht="33" customHeight="1">
      <c r="A100" s="180" t="s">
        <v>161</v>
      </c>
      <c r="B100" s="178">
        <v>65</v>
      </c>
      <c r="C100" s="178">
        <v>35</v>
      </c>
      <c r="D100" s="170">
        <f t="shared" si="4"/>
        <v>-46.2</v>
      </c>
      <c r="E100" s="179"/>
    </row>
    <row r="101" spans="1:5" ht="33" customHeight="1">
      <c r="A101" s="177" t="s">
        <v>162</v>
      </c>
      <c r="B101" s="178">
        <f>SUM(B102:B103)</f>
        <v>39</v>
      </c>
      <c r="C101" s="178">
        <v>39</v>
      </c>
      <c r="D101" s="170">
        <f t="shared" si="4"/>
        <v>0</v>
      </c>
      <c r="E101" s="179"/>
    </row>
    <row r="102" spans="1:6" ht="33" customHeight="1">
      <c r="A102" s="180" t="s">
        <v>163</v>
      </c>
      <c r="B102" s="178">
        <v>20</v>
      </c>
      <c r="C102" s="178">
        <v>20</v>
      </c>
      <c r="D102" s="170">
        <f t="shared" si="4"/>
        <v>0</v>
      </c>
      <c r="E102" s="179"/>
      <c r="F102" s="159"/>
    </row>
    <row r="103" spans="1:5" ht="33" customHeight="1">
      <c r="A103" s="180" t="s">
        <v>164</v>
      </c>
      <c r="B103" s="178">
        <v>19</v>
      </c>
      <c r="C103" s="178">
        <v>19</v>
      </c>
      <c r="D103" s="170">
        <f t="shared" si="4"/>
        <v>0</v>
      </c>
      <c r="E103" s="179"/>
    </row>
    <row r="104" spans="1:5" ht="33" customHeight="1">
      <c r="A104" s="177" t="s">
        <v>165</v>
      </c>
      <c r="B104" s="178">
        <f>SUM(B105:B107)</f>
        <v>45</v>
      </c>
      <c r="C104" s="178">
        <v>45</v>
      </c>
      <c r="D104" s="170">
        <f t="shared" si="4"/>
        <v>0</v>
      </c>
      <c r="E104" s="179"/>
    </row>
    <row r="105" spans="1:5" ht="33" customHeight="1">
      <c r="A105" s="180" t="s">
        <v>166</v>
      </c>
      <c r="B105" s="178">
        <v>25</v>
      </c>
      <c r="C105" s="178">
        <v>25</v>
      </c>
      <c r="D105" s="170">
        <f t="shared" si="4"/>
        <v>0</v>
      </c>
      <c r="E105" s="179"/>
    </row>
    <row r="106" spans="1:5" ht="33" customHeight="1">
      <c r="A106" s="180" t="s">
        <v>167</v>
      </c>
      <c r="B106" s="178">
        <v>5</v>
      </c>
      <c r="C106" s="178">
        <v>5</v>
      </c>
      <c r="D106" s="170">
        <f t="shared" si="4"/>
        <v>0</v>
      </c>
      <c r="E106" s="179"/>
    </row>
    <row r="107" spans="1:5" ht="33" customHeight="1">
      <c r="A107" s="180" t="s">
        <v>168</v>
      </c>
      <c r="B107" s="178">
        <v>15</v>
      </c>
      <c r="C107" s="178">
        <v>15</v>
      </c>
      <c r="D107" s="170">
        <f t="shared" si="4"/>
        <v>0</v>
      </c>
      <c r="E107" s="179"/>
    </row>
    <row r="108" spans="1:5" ht="33" customHeight="1">
      <c r="A108" s="177" t="s">
        <v>169</v>
      </c>
      <c r="B108" s="178">
        <f>SUM(B109:B110)</f>
        <v>449</v>
      </c>
      <c r="C108" s="178">
        <v>295</v>
      </c>
      <c r="D108" s="170">
        <f t="shared" si="4"/>
        <v>-34.3</v>
      </c>
      <c r="E108" s="179"/>
    </row>
    <row r="109" spans="1:5" ht="33" customHeight="1">
      <c r="A109" s="180" t="s">
        <v>170</v>
      </c>
      <c r="B109" s="178">
        <v>312</v>
      </c>
      <c r="C109" s="178">
        <v>217</v>
      </c>
      <c r="D109" s="170">
        <f t="shared" si="4"/>
        <v>-30.4</v>
      </c>
      <c r="E109" s="179"/>
    </row>
    <row r="110" spans="1:5" ht="33" customHeight="1">
      <c r="A110" s="180" t="s">
        <v>171</v>
      </c>
      <c r="B110" s="178">
        <v>137</v>
      </c>
      <c r="C110" s="178">
        <v>78</v>
      </c>
      <c r="D110" s="170">
        <f t="shared" si="4"/>
        <v>-43.1</v>
      </c>
      <c r="E110" s="179"/>
    </row>
    <row r="111" spans="1:5" ht="33" customHeight="1">
      <c r="A111" s="177" t="s">
        <v>172</v>
      </c>
      <c r="B111" s="178">
        <f>SUM(B112:B113)</f>
        <v>221</v>
      </c>
      <c r="C111" s="178">
        <v>170</v>
      </c>
      <c r="D111" s="170">
        <f t="shared" si="4"/>
        <v>-23.1</v>
      </c>
      <c r="E111" s="179"/>
    </row>
    <row r="112" spans="1:5" ht="33" customHeight="1">
      <c r="A112" s="180" t="s">
        <v>173</v>
      </c>
      <c r="B112" s="178">
        <v>112</v>
      </c>
      <c r="C112" s="178">
        <v>69</v>
      </c>
      <c r="D112" s="170">
        <f t="shared" si="4"/>
        <v>-38.4</v>
      </c>
      <c r="E112" s="179"/>
    </row>
    <row r="113" spans="1:5" ht="33" customHeight="1">
      <c r="A113" s="180" t="s">
        <v>174</v>
      </c>
      <c r="B113" s="178">
        <v>109</v>
      </c>
      <c r="C113" s="178">
        <v>101</v>
      </c>
      <c r="D113" s="170">
        <f t="shared" si="4"/>
        <v>-7.3</v>
      </c>
      <c r="E113" s="179"/>
    </row>
    <row r="114" spans="1:5" ht="33" customHeight="1">
      <c r="A114" s="177" t="s">
        <v>175</v>
      </c>
      <c r="B114" s="178">
        <f>SUM(B115:B117)</f>
        <v>1230</v>
      </c>
      <c r="C114" s="178">
        <v>1105</v>
      </c>
      <c r="D114" s="170">
        <f t="shared" si="4"/>
        <v>-10.2</v>
      </c>
      <c r="E114" s="179"/>
    </row>
    <row r="115" spans="1:5" ht="33" customHeight="1">
      <c r="A115" s="180" t="s">
        <v>176</v>
      </c>
      <c r="B115" s="178">
        <v>882</v>
      </c>
      <c r="C115" s="178">
        <v>616</v>
      </c>
      <c r="D115" s="170">
        <f t="shared" si="4"/>
        <v>-30.2</v>
      </c>
      <c r="E115" s="179"/>
    </row>
    <row r="116" spans="1:5" ht="33" customHeight="1">
      <c r="A116" s="180" t="s">
        <v>177</v>
      </c>
      <c r="B116" s="178">
        <v>107</v>
      </c>
      <c r="C116" s="178">
        <v>0</v>
      </c>
      <c r="D116" s="170">
        <f t="shared" si="4"/>
        <v>-100</v>
      </c>
      <c r="E116" s="179"/>
    </row>
    <row r="117" spans="1:5" ht="33" customHeight="1">
      <c r="A117" s="180" t="s">
        <v>178</v>
      </c>
      <c r="B117" s="178">
        <v>241</v>
      </c>
      <c r="C117" s="178">
        <v>489</v>
      </c>
      <c r="D117" s="170">
        <f t="shared" si="4"/>
        <v>102.9</v>
      </c>
      <c r="E117" s="179"/>
    </row>
    <row r="118" spans="1:5" ht="33" customHeight="1">
      <c r="A118" s="177" t="s">
        <v>179</v>
      </c>
      <c r="B118" s="178">
        <f>SUM(B119:B120)</f>
        <v>1744</v>
      </c>
      <c r="C118" s="178">
        <f>SUM(C119:C120)</f>
        <v>1401</v>
      </c>
      <c r="D118" s="170">
        <f t="shared" si="4"/>
        <v>-19.7</v>
      </c>
      <c r="E118" s="179"/>
    </row>
    <row r="119" spans="1:5" ht="33" customHeight="1">
      <c r="A119" s="180" t="s">
        <v>180</v>
      </c>
      <c r="B119" s="178">
        <v>1292</v>
      </c>
      <c r="C119" s="178">
        <v>996</v>
      </c>
      <c r="D119" s="170">
        <f t="shared" si="4"/>
        <v>-22.9</v>
      </c>
      <c r="E119" s="179"/>
    </row>
    <row r="120" spans="1:5" ht="33" customHeight="1">
      <c r="A120" s="180" t="s">
        <v>181</v>
      </c>
      <c r="B120" s="178">
        <v>452</v>
      </c>
      <c r="C120" s="178">
        <v>405</v>
      </c>
      <c r="D120" s="170">
        <f t="shared" si="4"/>
        <v>-10.4</v>
      </c>
      <c r="E120" s="179"/>
    </row>
    <row r="121" spans="1:5" ht="33" customHeight="1">
      <c r="A121" s="177" t="s">
        <v>182</v>
      </c>
      <c r="B121" s="178">
        <f>SUM(B122:B124)</f>
        <v>938</v>
      </c>
      <c r="C121" s="178">
        <f>SUM(C122:C124)</f>
        <v>722</v>
      </c>
      <c r="D121" s="170">
        <f t="shared" si="4"/>
        <v>-23</v>
      </c>
      <c r="E121" s="179"/>
    </row>
    <row r="122" spans="1:5" ht="33" customHeight="1">
      <c r="A122" s="180" t="s">
        <v>183</v>
      </c>
      <c r="B122" s="178">
        <v>695</v>
      </c>
      <c r="C122" s="178">
        <v>485</v>
      </c>
      <c r="D122" s="170">
        <f t="shared" si="4"/>
        <v>-30.2</v>
      </c>
      <c r="E122" s="179"/>
    </row>
    <row r="123" spans="1:5" ht="33" customHeight="1">
      <c r="A123" s="180" t="s">
        <v>184</v>
      </c>
      <c r="B123" s="178">
        <v>145</v>
      </c>
      <c r="C123" s="178">
        <v>150</v>
      </c>
      <c r="D123" s="170">
        <f t="shared" si="4"/>
        <v>3.4</v>
      </c>
      <c r="E123" s="179"/>
    </row>
    <row r="124" spans="1:5" ht="33" customHeight="1">
      <c r="A124" s="180" t="s">
        <v>185</v>
      </c>
      <c r="B124" s="178">
        <v>98</v>
      </c>
      <c r="C124" s="178">
        <v>87</v>
      </c>
      <c r="D124" s="170">
        <f t="shared" si="4"/>
        <v>-11.2</v>
      </c>
      <c r="E124" s="179"/>
    </row>
    <row r="125" spans="1:5" ht="33" customHeight="1">
      <c r="A125" s="177" t="s">
        <v>186</v>
      </c>
      <c r="B125" s="178">
        <f>SUM(B126:B128)</f>
        <v>830</v>
      </c>
      <c r="C125" s="178">
        <f>SUM(C126:C128)</f>
        <v>611</v>
      </c>
      <c r="D125" s="170">
        <f t="shared" si="4"/>
        <v>-26.4</v>
      </c>
      <c r="E125" s="179"/>
    </row>
    <row r="126" spans="1:5" ht="33" customHeight="1">
      <c r="A126" s="180" t="s">
        <v>187</v>
      </c>
      <c r="B126" s="178">
        <v>472</v>
      </c>
      <c r="C126" s="178">
        <v>336</v>
      </c>
      <c r="D126" s="170">
        <f t="shared" si="4"/>
        <v>-28.8</v>
      </c>
      <c r="E126" s="179"/>
    </row>
    <row r="127" spans="1:5" ht="33" customHeight="1">
      <c r="A127" s="180" t="s">
        <v>188</v>
      </c>
      <c r="B127" s="178">
        <v>15</v>
      </c>
      <c r="C127" s="178">
        <v>15</v>
      </c>
      <c r="D127" s="170">
        <f t="shared" si="4"/>
        <v>0</v>
      </c>
      <c r="E127" s="179"/>
    </row>
    <row r="128" spans="1:5" ht="33" customHeight="1">
      <c r="A128" s="180" t="s">
        <v>189</v>
      </c>
      <c r="B128" s="178">
        <v>343</v>
      </c>
      <c r="C128" s="178">
        <v>260</v>
      </c>
      <c r="D128" s="170">
        <f t="shared" si="4"/>
        <v>-24.2</v>
      </c>
      <c r="E128" s="179"/>
    </row>
    <row r="129" spans="1:5" ht="33" customHeight="1">
      <c r="A129" s="177" t="s">
        <v>190</v>
      </c>
      <c r="B129" s="178">
        <f>SUM(B130:B132)</f>
        <v>536</v>
      </c>
      <c r="C129" s="178">
        <f>SUM(C130:C132)</f>
        <v>385</v>
      </c>
      <c r="D129" s="170">
        <f t="shared" si="4"/>
        <v>-28.2</v>
      </c>
      <c r="E129" s="179"/>
    </row>
    <row r="130" spans="1:5" ht="33" customHeight="1">
      <c r="A130" s="180" t="s">
        <v>191</v>
      </c>
      <c r="B130" s="178">
        <v>412</v>
      </c>
      <c r="C130" s="178">
        <v>266</v>
      </c>
      <c r="D130" s="170">
        <f t="shared" si="4"/>
        <v>-35.4</v>
      </c>
      <c r="E130" s="179"/>
    </row>
    <row r="131" spans="1:5" ht="33" customHeight="1">
      <c r="A131" s="180" t="s">
        <v>192</v>
      </c>
      <c r="B131" s="178"/>
      <c r="C131" s="178">
        <v>5</v>
      </c>
      <c r="D131" s="170"/>
      <c r="E131" s="179"/>
    </row>
    <row r="132" spans="1:5" ht="33" customHeight="1">
      <c r="A132" s="180" t="s">
        <v>193</v>
      </c>
      <c r="B132" s="178">
        <v>124</v>
      </c>
      <c r="C132" s="178">
        <v>114</v>
      </c>
      <c r="D132" s="170">
        <f t="shared" si="4"/>
        <v>-8.1</v>
      </c>
      <c r="E132" s="179"/>
    </row>
    <row r="133" spans="1:5" ht="33" customHeight="1">
      <c r="A133" s="177" t="s">
        <v>194</v>
      </c>
      <c r="B133" s="178">
        <f>SUM(B134:B136)</f>
        <v>565</v>
      </c>
      <c r="C133" s="178">
        <v>361</v>
      </c>
      <c r="D133" s="170">
        <f t="shared" si="4"/>
        <v>-36.1</v>
      </c>
      <c r="E133" s="179"/>
    </row>
    <row r="134" spans="1:5" ht="33" customHeight="1">
      <c r="A134" s="180" t="s">
        <v>195</v>
      </c>
      <c r="B134" s="178">
        <v>361</v>
      </c>
      <c r="C134" s="178">
        <v>260</v>
      </c>
      <c r="D134" s="170">
        <f t="shared" si="4"/>
        <v>-28</v>
      </c>
      <c r="E134" s="179"/>
    </row>
    <row r="135" spans="1:5" ht="33" customHeight="1">
      <c r="A135" s="180" t="s">
        <v>196</v>
      </c>
      <c r="B135" s="178">
        <v>70</v>
      </c>
      <c r="C135" s="178">
        <v>0</v>
      </c>
      <c r="D135" s="170">
        <f t="shared" si="4"/>
        <v>-100</v>
      </c>
      <c r="E135" s="179" t="s">
        <v>118</v>
      </c>
    </row>
    <row r="136" spans="1:5" ht="33" customHeight="1">
      <c r="A136" s="180" t="s">
        <v>197</v>
      </c>
      <c r="B136" s="178">
        <v>134</v>
      </c>
      <c r="C136" s="178">
        <v>101</v>
      </c>
      <c r="D136" s="170">
        <f t="shared" si="4"/>
        <v>-24.6</v>
      </c>
      <c r="E136" s="179"/>
    </row>
    <row r="137" spans="1:5" ht="33" customHeight="1">
      <c r="A137" s="177" t="s">
        <v>198</v>
      </c>
      <c r="B137" s="178">
        <f>SUM(B138)</f>
        <v>3366</v>
      </c>
      <c r="C137" s="178">
        <v>136</v>
      </c>
      <c r="D137" s="170">
        <f t="shared" si="4"/>
        <v>-96</v>
      </c>
      <c r="E137" s="179"/>
    </row>
    <row r="138" spans="1:5" ht="33" customHeight="1">
      <c r="A138" s="180" t="s">
        <v>199</v>
      </c>
      <c r="B138" s="178">
        <v>3366</v>
      </c>
      <c r="C138" s="178">
        <v>136</v>
      </c>
      <c r="D138" s="170">
        <f t="shared" si="4"/>
        <v>-96</v>
      </c>
      <c r="E138" s="179"/>
    </row>
    <row r="139" spans="1:5" ht="33" customHeight="1">
      <c r="A139" s="173" t="s">
        <v>200</v>
      </c>
      <c r="B139" s="174">
        <f>B140+B143+B160+B167+B173+B180</f>
        <v>51412</v>
      </c>
      <c r="C139" s="174">
        <f>C140+C143+C160+C167+C173+C180</f>
        <v>48403</v>
      </c>
      <c r="D139" s="175">
        <f t="shared" si="4"/>
        <v>-5.9</v>
      </c>
      <c r="E139" s="176"/>
    </row>
    <row r="140" spans="1:5" ht="33" customHeight="1">
      <c r="A140" s="177" t="s">
        <v>201</v>
      </c>
      <c r="B140" s="178">
        <f>SUM(B141:B142)</f>
        <v>1989</v>
      </c>
      <c r="C140" s="178">
        <v>1881</v>
      </c>
      <c r="D140" s="170">
        <f t="shared" si="4"/>
        <v>-5.4</v>
      </c>
      <c r="E140" s="179"/>
    </row>
    <row r="141" spans="1:5" ht="33" customHeight="1">
      <c r="A141" s="180" t="s">
        <v>202</v>
      </c>
      <c r="B141" s="178">
        <v>357</v>
      </c>
      <c r="C141" s="193">
        <v>356</v>
      </c>
      <c r="D141" s="170">
        <f t="shared" si="4"/>
        <v>-0.3</v>
      </c>
      <c r="E141" s="179"/>
    </row>
    <row r="142" spans="1:5" ht="33" customHeight="1">
      <c r="A142" s="180" t="s">
        <v>203</v>
      </c>
      <c r="B142" s="178">
        <v>1632</v>
      </c>
      <c r="C142" s="193">
        <v>1525</v>
      </c>
      <c r="D142" s="170">
        <f t="shared" si="4"/>
        <v>-6.6</v>
      </c>
      <c r="E142" s="179"/>
    </row>
    <row r="143" spans="1:5" ht="33" customHeight="1">
      <c r="A143" s="177" t="s">
        <v>204</v>
      </c>
      <c r="B143" s="178">
        <f>SUM(B144:B159)</f>
        <v>34811</v>
      </c>
      <c r="C143" s="178">
        <v>31630</v>
      </c>
      <c r="D143" s="170">
        <f t="shared" si="4"/>
        <v>-9.1</v>
      </c>
      <c r="E143" s="179"/>
    </row>
    <row r="144" spans="1:5" ht="33" customHeight="1">
      <c r="A144" s="180" t="s">
        <v>205</v>
      </c>
      <c r="B144" s="178">
        <v>23431</v>
      </c>
      <c r="C144" s="193">
        <v>24124</v>
      </c>
      <c r="D144" s="170">
        <f aca="true" t="shared" si="5" ref="D144:D207">C144/B144*100-100</f>
        <v>3</v>
      </c>
      <c r="E144" s="179"/>
    </row>
    <row r="145" spans="1:5" ht="33" customHeight="1">
      <c r="A145" s="180" t="s">
        <v>206</v>
      </c>
      <c r="B145" s="178"/>
      <c r="C145" s="193">
        <v>78</v>
      </c>
      <c r="D145" s="170"/>
      <c r="E145" s="179"/>
    </row>
    <row r="146" spans="1:5" ht="33" customHeight="1">
      <c r="A146" s="180" t="s">
        <v>207</v>
      </c>
      <c r="B146" s="178">
        <v>1580</v>
      </c>
      <c r="C146" s="193">
        <v>796</v>
      </c>
      <c r="D146" s="170">
        <f t="shared" si="5"/>
        <v>-49.6</v>
      </c>
      <c r="E146" s="179"/>
    </row>
    <row r="147" spans="1:5" ht="33" customHeight="1">
      <c r="A147" s="180" t="s">
        <v>208</v>
      </c>
      <c r="B147" s="178">
        <v>434</v>
      </c>
      <c r="C147" s="193"/>
      <c r="D147" s="170">
        <f t="shared" si="5"/>
        <v>-100</v>
      </c>
      <c r="E147" s="179" t="s">
        <v>148</v>
      </c>
    </row>
    <row r="148" spans="1:5" ht="33" customHeight="1">
      <c r="A148" s="180" t="s">
        <v>209</v>
      </c>
      <c r="B148" s="178">
        <v>499</v>
      </c>
      <c r="C148" s="193">
        <v>441</v>
      </c>
      <c r="D148" s="170">
        <f t="shared" si="5"/>
        <v>-11.6</v>
      </c>
      <c r="E148" s="179"/>
    </row>
    <row r="149" spans="1:5" ht="33" customHeight="1">
      <c r="A149" s="180" t="s">
        <v>210</v>
      </c>
      <c r="B149" s="178">
        <v>80</v>
      </c>
      <c r="C149" s="193">
        <v>90</v>
      </c>
      <c r="D149" s="170">
        <f t="shared" si="5"/>
        <v>12.5</v>
      </c>
      <c r="E149" s="179"/>
    </row>
    <row r="150" spans="1:5" ht="33" customHeight="1">
      <c r="A150" s="180" t="s">
        <v>211</v>
      </c>
      <c r="B150" s="178">
        <v>147</v>
      </c>
      <c r="C150" s="193">
        <v>152</v>
      </c>
      <c r="D150" s="170">
        <f t="shared" si="5"/>
        <v>3.4</v>
      </c>
      <c r="E150" s="179"/>
    </row>
    <row r="151" spans="1:5" ht="33" customHeight="1">
      <c r="A151" s="180" t="s">
        <v>212</v>
      </c>
      <c r="B151" s="178">
        <v>260</v>
      </c>
      <c r="C151" s="193">
        <v>2191</v>
      </c>
      <c r="D151" s="170">
        <f t="shared" si="5"/>
        <v>742.7</v>
      </c>
      <c r="E151" s="179"/>
    </row>
    <row r="152" spans="1:5" ht="33" customHeight="1">
      <c r="A152" s="180" t="s">
        <v>213</v>
      </c>
      <c r="B152" s="178">
        <v>96</v>
      </c>
      <c r="C152" s="193"/>
      <c r="D152" s="170">
        <f t="shared" si="5"/>
        <v>-100</v>
      </c>
      <c r="E152" s="179"/>
    </row>
    <row r="153" spans="1:5" ht="33" customHeight="1">
      <c r="A153" s="180" t="s">
        <v>214</v>
      </c>
      <c r="B153" s="178">
        <v>17</v>
      </c>
      <c r="C153" s="193">
        <v>15</v>
      </c>
      <c r="D153" s="170">
        <f t="shared" si="5"/>
        <v>-11.8</v>
      </c>
      <c r="E153" s="179"/>
    </row>
    <row r="154" spans="1:5" ht="33" customHeight="1">
      <c r="A154" s="180" t="s">
        <v>215</v>
      </c>
      <c r="B154" s="178">
        <v>1598</v>
      </c>
      <c r="C154" s="193">
        <v>1165</v>
      </c>
      <c r="D154" s="170">
        <f t="shared" si="5"/>
        <v>-27.1</v>
      </c>
      <c r="E154" s="179"/>
    </row>
    <row r="155" spans="1:5" ht="33" customHeight="1">
      <c r="A155" s="180" t="s">
        <v>216</v>
      </c>
      <c r="B155" s="178">
        <f>6765-3800</f>
        <v>2965</v>
      </c>
      <c r="C155" s="193">
        <v>955</v>
      </c>
      <c r="D155" s="170">
        <f t="shared" si="5"/>
        <v>-67.8</v>
      </c>
      <c r="E155" s="179" t="s">
        <v>148</v>
      </c>
    </row>
    <row r="156" spans="1:5" ht="33" customHeight="1">
      <c r="A156" s="180" t="s">
        <v>217</v>
      </c>
      <c r="B156" s="178">
        <v>36</v>
      </c>
      <c r="C156" s="193">
        <v>40</v>
      </c>
      <c r="D156" s="170">
        <f t="shared" si="5"/>
        <v>11.1</v>
      </c>
      <c r="E156" s="179"/>
    </row>
    <row r="157" spans="1:5" ht="33" customHeight="1">
      <c r="A157" s="180" t="s">
        <v>218</v>
      </c>
      <c r="B157" s="178">
        <v>30</v>
      </c>
      <c r="C157" s="193">
        <v>90</v>
      </c>
      <c r="D157" s="170">
        <f t="shared" si="5"/>
        <v>200</v>
      </c>
      <c r="E157" s="179"/>
    </row>
    <row r="158" spans="1:5" ht="33" customHeight="1">
      <c r="A158" s="180" t="s">
        <v>219</v>
      </c>
      <c r="B158" s="178">
        <v>63</v>
      </c>
      <c r="C158" s="193">
        <v>70</v>
      </c>
      <c r="D158" s="170">
        <f t="shared" si="5"/>
        <v>11.1</v>
      </c>
      <c r="E158" s="179"/>
    </row>
    <row r="159" spans="1:5" ht="33" customHeight="1">
      <c r="A159" s="180" t="s">
        <v>220</v>
      </c>
      <c r="B159" s="178">
        <v>3575</v>
      </c>
      <c r="C159" s="193">
        <v>1423</v>
      </c>
      <c r="D159" s="170">
        <f t="shared" si="5"/>
        <v>-60.2</v>
      </c>
      <c r="E159" s="179" t="s">
        <v>118</v>
      </c>
    </row>
    <row r="160" spans="1:5" ht="33" customHeight="1">
      <c r="A160" s="177" t="s">
        <v>221</v>
      </c>
      <c r="B160" s="178">
        <f>SUM(B161:B166)</f>
        <v>3815</v>
      </c>
      <c r="C160" s="178">
        <v>2759</v>
      </c>
      <c r="D160" s="170">
        <f t="shared" si="5"/>
        <v>-27.7</v>
      </c>
      <c r="E160" s="179"/>
    </row>
    <row r="161" spans="1:5" ht="33" customHeight="1">
      <c r="A161" s="180" t="s">
        <v>222</v>
      </c>
      <c r="B161" s="178">
        <v>2856</v>
      </c>
      <c r="C161" s="193">
        <v>1920</v>
      </c>
      <c r="D161" s="170">
        <f t="shared" si="5"/>
        <v>-32.8</v>
      </c>
      <c r="E161" s="179"/>
    </row>
    <row r="162" spans="1:5" ht="33" customHeight="1">
      <c r="A162" s="180" t="s">
        <v>223</v>
      </c>
      <c r="B162" s="178">
        <v>80</v>
      </c>
      <c r="C162" s="193">
        <v>90</v>
      </c>
      <c r="D162" s="170">
        <f t="shared" si="5"/>
        <v>12.5</v>
      </c>
      <c r="E162" s="179"/>
    </row>
    <row r="163" spans="1:5" ht="33" customHeight="1">
      <c r="A163" s="180" t="s">
        <v>224</v>
      </c>
      <c r="B163" s="178">
        <v>315</v>
      </c>
      <c r="C163" s="193">
        <v>207</v>
      </c>
      <c r="D163" s="170">
        <f t="shared" si="5"/>
        <v>-34.3</v>
      </c>
      <c r="E163" s="179"/>
    </row>
    <row r="164" spans="1:5" ht="33" customHeight="1">
      <c r="A164" s="180" t="s">
        <v>225</v>
      </c>
      <c r="B164" s="178">
        <v>305</v>
      </c>
      <c r="C164" s="193">
        <v>542</v>
      </c>
      <c r="D164" s="170">
        <f t="shared" si="5"/>
        <v>77.7</v>
      </c>
      <c r="E164" s="179"/>
    </row>
    <row r="165" spans="1:5" ht="33" customHeight="1">
      <c r="A165" s="180" t="s">
        <v>226</v>
      </c>
      <c r="B165" s="178">
        <v>5</v>
      </c>
      <c r="C165" s="193"/>
      <c r="D165" s="170">
        <f t="shared" si="5"/>
        <v>-100</v>
      </c>
      <c r="E165" s="179"/>
    </row>
    <row r="166" spans="1:5" ht="33" customHeight="1">
      <c r="A166" s="180" t="s">
        <v>227</v>
      </c>
      <c r="B166" s="178">
        <v>254</v>
      </c>
      <c r="C166" s="193"/>
      <c r="D166" s="170">
        <f t="shared" si="5"/>
        <v>-100</v>
      </c>
      <c r="E166" s="179"/>
    </row>
    <row r="167" spans="1:5" ht="33" customHeight="1">
      <c r="A167" s="177" t="s">
        <v>228</v>
      </c>
      <c r="B167" s="178">
        <f>SUM(B168:B172)</f>
        <v>5921</v>
      </c>
      <c r="C167" s="178">
        <v>5155</v>
      </c>
      <c r="D167" s="170">
        <f t="shared" si="5"/>
        <v>-12.9</v>
      </c>
      <c r="E167" s="179"/>
    </row>
    <row r="168" spans="1:5" ht="33" customHeight="1">
      <c r="A168" s="180" t="s">
        <v>229</v>
      </c>
      <c r="B168" s="178">
        <v>4543</v>
      </c>
      <c r="C168" s="193">
        <v>2922</v>
      </c>
      <c r="D168" s="170">
        <f t="shared" si="5"/>
        <v>-35.7</v>
      </c>
      <c r="E168" s="179"/>
    </row>
    <row r="169" spans="1:5" ht="33" customHeight="1">
      <c r="A169" s="180" t="s">
        <v>230</v>
      </c>
      <c r="B169" s="178">
        <v>983</v>
      </c>
      <c r="C169" s="193">
        <v>2228</v>
      </c>
      <c r="D169" s="170">
        <f t="shared" si="5"/>
        <v>126.7</v>
      </c>
      <c r="E169" s="179"/>
    </row>
    <row r="170" spans="1:5" ht="33" customHeight="1">
      <c r="A170" s="180" t="s">
        <v>231</v>
      </c>
      <c r="B170" s="178"/>
      <c r="C170" s="193">
        <v>5</v>
      </c>
      <c r="D170" s="170"/>
      <c r="E170" s="179"/>
    </row>
    <row r="171" spans="1:5" ht="33" customHeight="1">
      <c r="A171" s="180" t="s">
        <v>232</v>
      </c>
      <c r="B171" s="178">
        <v>150</v>
      </c>
      <c r="C171" s="193"/>
      <c r="D171" s="170">
        <f t="shared" si="5"/>
        <v>-100</v>
      </c>
      <c r="E171" s="179"/>
    </row>
    <row r="172" spans="1:5" ht="33" customHeight="1">
      <c r="A172" s="180" t="s">
        <v>233</v>
      </c>
      <c r="B172" s="178">
        <v>245</v>
      </c>
      <c r="C172" s="193"/>
      <c r="D172" s="170">
        <f t="shared" si="5"/>
        <v>-100</v>
      </c>
      <c r="E172" s="179"/>
    </row>
    <row r="173" spans="1:5" ht="33" customHeight="1">
      <c r="A173" s="177" t="s">
        <v>234</v>
      </c>
      <c r="B173" s="178">
        <v>1718</v>
      </c>
      <c r="C173" s="178">
        <v>1402</v>
      </c>
      <c r="D173" s="170">
        <f t="shared" si="5"/>
        <v>-18.4</v>
      </c>
      <c r="E173" s="179"/>
    </row>
    <row r="174" spans="1:5" ht="33" customHeight="1">
      <c r="A174" s="180" t="s">
        <v>235</v>
      </c>
      <c r="B174" s="178">
        <v>1200</v>
      </c>
      <c r="C174" s="193">
        <v>912</v>
      </c>
      <c r="D174" s="170">
        <f t="shared" si="5"/>
        <v>-24</v>
      </c>
      <c r="E174" s="179"/>
    </row>
    <row r="175" spans="1:5" ht="33" customHeight="1">
      <c r="A175" s="180" t="s">
        <v>236</v>
      </c>
      <c r="B175" s="178">
        <v>178</v>
      </c>
      <c r="C175" s="193">
        <v>265</v>
      </c>
      <c r="D175" s="170">
        <f t="shared" si="5"/>
        <v>48.9</v>
      </c>
      <c r="E175" s="179"/>
    </row>
    <row r="176" spans="1:5" ht="33" customHeight="1">
      <c r="A176" s="180" t="s">
        <v>237</v>
      </c>
      <c r="B176" s="178">
        <v>73</v>
      </c>
      <c r="C176" s="193">
        <v>65</v>
      </c>
      <c r="D176" s="170">
        <f t="shared" si="5"/>
        <v>-11</v>
      </c>
      <c r="E176" s="179"/>
    </row>
    <row r="177" spans="1:5" ht="33" customHeight="1">
      <c r="A177" s="180" t="s">
        <v>238</v>
      </c>
      <c r="B177" s="178">
        <v>55</v>
      </c>
      <c r="C177" s="193">
        <v>45</v>
      </c>
      <c r="D177" s="170">
        <f t="shared" si="5"/>
        <v>-18.2</v>
      </c>
      <c r="E177" s="179"/>
    </row>
    <row r="178" spans="1:5" ht="33" customHeight="1">
      <c r="A178" s="180" t="s">
        <v>239</v>
      </c>
      <c r="B178" s="178">
        <v>138</v>
      </c>
      <c r="C178" s="193">
        <v>115</v>
      </c>
      <c r="D178" s="170">
        <f t="shared" si="5"/>
        <v>-16.7</v>
      </c>
      <c r="E178" s="179"/>
    </row>
    <row r="179" spans="1:5" ht="33" customHeight="1">
      <c r="A179" s="180" t="s">
        <v>240</v>
      </c>
      <c r="B179" s="178">
        <v>74</v>
      </c>
      <c r="C179" s="193"/>
      <c r="D179" s="170">
        <f t="shared" si="5"/>
        <v>-100</v>
      </c>
      <c r="E179" s="179"/>
    </row>
    <row r="180" spans="1:5" ht="33" customHeight="1">
      <c r="A180" s="177" t="s">
        <v>241</v>
      </c>
      <c r="B180" s="178">
        <v>3158</v>
      </c>
      <c r="C180" s="193">
        <v>5576</v>
      </c>
      <c r="D180" s="170">
        <f t="shared" si="5"/>
        <v>76.6</v>
      </c>
      <c r="E180" s="179"/>
    </row>
    <row r="181" spans="1:5" ht="33" customHeight="1">
      <c r="A181" s="180" t="s">
        <v>242</v>
      </c>
      <c r="B181" s="178">
        <v>3158</v>
      </c>
      <c r="C181" s="193">
        <v>5576</v>
      </c>
      <c r="D181" s="170">
        <f t="shared" si="5"/>
        <v>76.6</v>
      </c>
      <c r="E181" s="179"/>
    </row>
    <row r="182" spans="1:5" ht="33" customHeight="1">
      <c r="A182" s="173" t="s">
        <v>243</v>
      </c>
      <c r="B182" s="174">
        <f>B183+B187+B193+B197+B200+B202+B207+B211</f>
        <v>144180</v>
      </c>
      <c r="C182" s="174">
        <f>C183+C187+C193+C197+C200+C202+C207+C211</f>
        <v>131566</v>
      </c>
      <c r="D182" s="175">
        <f t="shared" si="5"/>
        <v>-8.7</v>
      </c>
      <c r="E182" s="176"/>
    </row>
    <row r="183" spans="1:5" ht="33" customHeight="1">
      <c r="A183" s="177" t="s">
        <v>244</v>
      </c>
      <c r="B183" s="178">
        <v>3340</v>
      </c>
      <c r="C183" s="193">
        <v>2011</v>
      </c>
      <c r="D183" s="170">
        <f t="shared" si="5"/>
        <v>-39.8</v>
      </c>
      <c r="E183" s="179"/>
    </row>
    <row r="184" spans="1:5" ht="33" customHeight="1">
      <c r="A184" s="180" t="s">
        <v>245</v>
      </c>
      <c r="B184" s="178">
        <v>683</v>
      </c>
      <c r="C184" s="193">
        <v>377</v>
      </c>
      <c r="D184" s="170">
        <f t="shared" si="5"/>
        <v>-44.8</v>
      </c>
      <c r="E184" s="179"/>
    </row>
    <row r="185" spans="1:5" ht="33" customHeight="1">
      <c r="A185" s="180" t="s">
        <v>246</v>
      </c>
      <c r="B185" s="178">
        <v>151</v>
      </c>
      <c r="C185" s="193">
        <v>134</v>
      </c>
      <c r="D185" s="170">
        <f t="shared" si="5"/>
        <v>-11.3</v>
      </c>
      <c r="E185" s="179"/>
    </row>
    <row r="186" spans="1:5" ht="33" customHeight="1">
      <c r="A186" s="180" t="s">
        <v>247</v>
      </c>
      <c r="B186" s="178">
        <v>2506</v>
      </c>
      <c r="C186" s="193">
        <v>1500</v>
      </c>
      <c r="D186" s="170">
        <f t="shared" si="5"/>
        <v>-40.1</v>
      </c>
      <c r="E186" s="179"/>
    </row>
    <row r="187" spans="1:5" ht="33" customHeight="1">
      <c r="A187" s="177" t="s">
        <v>248</v>
      </c>
      <c r="B187" s="178">
        <f>SUM(B188:B192)</f>
        <v>117561</v>
      </c>
      <c r="C187" s="178">
        <f>SUM(C188:C192)</f>
        <v>105341</v>
      </c>
      <c r="D187" s="170">
        <f t="shared" si="5"/>
        <v>-10.4</v>
      </c>
      <c r="E187" s="179"/>
    </row>
    <row r="188" spans="1:5" ht="33" customHeight="1">
      <c r="A188" s="180" t="s">
        <v>249</v>
      </c>
      <c r="B188" s="178">
        <v>8754</v>
      </c>
      <c r="C188" s="193">
        <v>8049</v>
      </c>
      <c r="D188" s="170">
        <f t="shared" si="5"/>
        <v>-8.1</v>
      </c>
      <c r="E188" s="179"/>
    </row>
    <row r="189" spans="1:5" ht="33" customHeight="1">
      <c r="A189" s="180" t="s">
        <v>250</v>
      </c>
      <c r="B189" s="178">
        <f>59698-1875</f>
        <v>57823</v>
      </c>
      <c r="C189" s="193">
        <f>42457+2000</f>
        <v>44457</v>
      </c>
      <c r="D189" s="170">
        <f t="shared" si="5"/>
        <v>-23.1</v>
      </c>
      <c r="E189" s="179"/>
    </row>
    <row r="190" spans="1:5" ht="33" customHeight="1">
      <c r="A190" s="180" t="s">
        <v>251</v>
      </c>
      <c r="B190" s="178">
        <v>31358</v>
      </c>
      <c r="C190" s="193">
        <f>27780+2017</f>
        <v>29797</v>
      </c>
      <c r="D190" s="170">
        <f t="shared" si="5"/>
        <v>-5</v>
      </c>
      <c r="E190" s="179"/>
    </row>
    <row r="191" spans="1:5" ht="33" customHeight="1">
      <c r="A191" s="180" t="s">
        <v>252</v>
      </c>
      <c r="B191" s="178">
        <v>13841</v>
      </c>
      <c r="C191" s="193">
        <v>10997</v>
      </c>
      <c r="D191" s="170">
        <f t="shared" si="5"/>
        <v>-20.5</v>
      </c>
      <c r="E191" s="179"/>
    </row>
    <row r="192" spans="1:5" ht="33" customHeight="1">
      <c r="A192" s="180" t="s">
        <v>253</v>
      </c>
      <c r="B192" s="178">
        <v>5785</v>
      </c>
      <c r="C192" s="193">
        <v>12041</v>
      </c>
      <c r="D192" s="170">
        <f t="shared" si="5"/>
        <v>108.1</v>
      </c>
      <c r="E192" s="179"/>
    </row>
    <row r="193" spans="1:5" ht="33" customHeight="1">
      <c r="A193" s="177" t="s">
        <v>254</v>
      </c>
      <c r="B193" s="178">
        <v>8594</v>
      </c>
      <c r="C193" s="178">
        <v>9345</v>
      </c>
      <c r="D193" s="170">
        <f t="shared" si="5"/>
        <v>8.7</v>
      </c>
      <c r="E193" s="179"/>
    </row>
    <row r="194" spans="1:5" ht="33" customHeight="1">
      <c r="A194" s="180" t="s">
        <v>255</v>
      </c>
      <c r="B194" s="178">
        <v>1838</v>
      </c>
      <c r="C194" s="193">
        <v>1486</v>
      </c>
      <c r="D194" s="170">
        <f t="shared" si="5"/>
        <v>-19.2</v>
      </c>
      <c r="E194" s="179"/>
    </row>
    <row r="195" spans="1:5" ht="33" customHeight="1">
      <c r="A195" s="180" t="s">
        <v>256</v>
      </c>
      <c r="B195" s="178">
        <v>6662</v>
      </c>
      <c r="C195" s="193">
        <v>7859</v>
      </c>
      <c r="D195" s="170">
        <f t="shared" si="5"/>
        <v>18</v>
      </c>
      <c r="E195" s="179"/>
    </row>
    <row r="196" spans="1:5" ht="33" customHeight="1">
      <c r="A196" s="180" t="s">
        <v>257</v>
      </c>
      <c r="B196" s="178">
        <v>94</v>
      </c>
      <c r="C196" s="193"/>
      <c r="D196" s="170">
        <f t="shared" si="5"/>
        <v>-100</v>
      </c>
      <c r="E196" s="179"/>
    </row>
    <row r="197" spans="1:5" ht="33" customHeight="1">
      <c r="A197" s="177" t="s">
        <v>258</v>
      </c>
      <c r="B197" s="178">
        <v>956</v>
      </c>
      <c r="C197" s="178">
        <v>367</v>
      </c>
      <c r="D197" s="170">
        <f t="shared" si="5"/>
        <v>-61.6</v>
      </c>
      <c r="E197" s="179"/>
    </row>
    <row r="198" spans="1:5" ht="33" customHeight="1">
      <c r="A198" s="180" t="s">
        <v>259</v>
      </c>
      <c r="B198" s="178">
        <v>856</v>
      </c>
      <c r="C198" s="193">
        <v>367</v>
      </c>
      <c r="D198" s="170">
        <f t="shared" si="5"/>
        <v>-57.1</v>
      </c>
      <c r="E198" s="179"/>
    </row>
    <row r="199" spans="1:5" ht="33" customHeight="1">
      <c r="A199" s="180" t="s">
        <v>260</v>
      </c>
      <c r="B199" s="178">
        <v>100</v>
      </c>
      <c r="C199" s="193"/>
      <c r="D199" s="170">
        <f t="shared" si="5"/>
        <v>-100</v>
      </c>
      <c r="E199" s="179"/>
    </row>
    <row r="200" spans="1:5" ht="33" customHeight="1">
      <c r="A200" s="177" t="s">
        <v>261</v>
      </c>
      <c r="B200" s="178">
        <v>1126</v>
      </c>
      <c r="C200" s="178">
        <v>810</v>
      </c>
      <c r="D200" s="170">
        <f t="shared" si="5"/>
        <v>-28.1</v>
      </c>
      <c r="E200" s="179"/>
    </row>
    <row r="201" spans="1:5" ht="33" customHeight="1">
      <c r="A201" s="180" t="s">
        <v>262</v>
      </c>
      <c r="B201" s="178">
        <v>1126</v>
      </c>
      <c r="C201" s="193">
        <v>810</v>
      </c>
      <c r="D201" s="170">
        <f t="shared" si="5"/>
        <v>-28.1</v>
      </c>
      <c r="E201" s="179"/>
    </row>
    <row r="202" spans="1:5" ht="33" customHeight="1">
      <c r="A202" s="177" t="s">
        <v>263</v>
      </c>
      <c r="B202" s="178">
        <v>3021</v>
      </c>
      <c r="C202" s="178">
        <v>3692</v>
      </c>
      <c r="D202" s="170">
        <f t="shared" si="5"/>
        <v>22.2</v>
      </c>
      <c r="E202" s="179"/>
    </row>
    <row r="203" spans="1:5" ht="33" customHeight="1">
      <c r="A203" s="180" t="s">
        <v>264</v>
      </c>
      <c r="B203" s="178">
        <v>1359</v>
      </c>
      <c r="C203" s="193">
        <v>1541</v>
      </c>
      <c r="D203" s="170">
        <f t="shared" si="5"/>
        <v>13.4</v>
      </c>
      <c r="E203" s="179"/>
    </row>
    <row r="204" spans="1:5" ht="33" customHeight="1">
      <c r="A204" s="180" t="s">
        <v>265</v>
      </c>
      <c r="B204" s="178">
        <v>1041</v>
      </c>
      <c r="C204" s="193">
        <v>1097</v>
      </c>
      <c r="D204" s="170">
        <f t="shared" si="5"/>
        <v>5.4</v>
      </c>
      <c r="E204" s="179"/>
    </row>
    <row r="205" spans="1:5" ht="33" customHeight="1">
      <c r="A205" s="180" t="s">
        <v>266</v>
      </c>
      <c r="B205" s="178">
        <v>598</v>
      </c>
      <c r="C205" s="193">
        <v>996</v>
      </c>
      <c r="D205" s="170">
        <f t="shared" si="5"/>
        <v>66.6</v>
      </c>
      <c r="E205" s="179"/>
    </row>
    <row r="206" spans="1:5" ht="33" customHeight="1">
      <c r="A206" s="180" t="s">
        <v>267</v>
      </c>
      <c r="B206" s="178">
        <v>23</v>
      </c>
      <c r="C206" s="193">
        <v>58</v>
      </c>
      <c r="D206" s="170">
        <f t="shared" si="5"/>
        <v>152.2</v>
      </c>
      <c r="E206" s="179"/>
    </row>
    <row r="207" spans="1:5" ht="33" customHeight="1">
      <c r="A207" s="177" t="s">
        <v>268</v>
      </c>
      <c r="B207" s="178">
        <v>9550</v>
      </c>
      <c r="C207" s="178">
        <v>10000</v>
      </c>
      <c r="D207" s="170">
        <f t="shared" si="5"/>
        <v>4.7</v>
      </c>
      <c r="E207" s="179"/>
    </row>
    <row r="208" spans="1:5" ht="33" customHeight="1">
      <c r="A208" s="180" t="s">
        <v>269</v>
      </c>
      <c r="B208" s="178">
        <v>5500</v>
      </c>
      <c r="C208" s="193">
        <v>5000</v>
      </c>
      <c r="D208" s="170">
        <f aca="true" t="shared" si="6" ref="D208:D222">C208/B208*100-100</f>
        <v>-9.1</v>
      </c>
      <c r="E208" s="179"/>
    </row>
    <row r="209" spans="1:5" ht="33" customHeight="1">
      <c r="A209" s="180" t="s">
        <v>270</v>
      </c>
      <c r="B209" s="178">
        <v>3300</v>
      </c>
      <c r="C209" s="193">
        <v>5000</v>
      </c>
      <c r="D209" s="170">
        <f t="shared" si="6"/>
        <v>51.5</v>
      </c>
      <c r="E209" s="179"/>
    </row>
    <row r="210" spans="1:5" ht="33" customHeight="1">
      <c r="A210" s="180" t="s">
        <v>271</v>
      </c>
      <c r="B210" s="178">
        <v>750</v>
      </c>
      <c r="C210" s="193"/>
      <c r="D210" s="170">
        <f t="shared" si="6"/>
        <v>-100</v>
      </c>
      <c r="E210" s="179"/>
    </row>
    <row r="211" spans="1:5" ht="33" customHeight="1">
      <c r="A211" s="177" t="s">
        <v>272</v>
      </c>
      <c r="B211" s="178">
        <f>SUM(B212)</f>
        <v>32</v>
      </c>
      <c r="C211" s="178">
        <f>SUM(C212)</f>
        <v>0</v>
      </c>
      <c r="D211" s="170">
        <f t="shared" si="6"/>
        <v>-100</v>
      </c>
      <c r="E211" s="179"/>
    </row>
    <row r="212" spans="1:5" ht="33" customHeight="1">
      <c r="A212" s="180" t="s">
        <v>273</v>
      </c>
      <c r="B212" s="178">
        <v>32</v>
      </c>
      <c r="C212" s="193"/>
      <c r="D212" s="170">
        <f t="shared" si="6"/>
        <v>-100</v>
      </c>
      <c r="E212" s="179" t="s">
        <v>118</v>
      </c>
    </row>
    <row r="213" spans="1:5" ht="33" customHeight="1">
      <c r="A213" s="173" t="s">
        <v>274</v>
      </c>
      <c r="B213" s="174">
        <v>31632</v>
      </c>
      <c r="C213" s="174">
        <f>C214+C218+C220+C223+C226+C230+C232</f>
        <v>33009</v>
      </c>
      <c r="D213" s="175">
        <f t="shared" si="6"/>
        <v>4.4</v>
      </c>
      <c r="E213" s="176"/>
    </row>
    <row r="214" spans="1:5" ht="33" customHeight="1">
      <c r="A214" s="177" t="s">
        <v>275</v>
      </c>
      <c r="B214" s="178">
        <v>491</v>
      </c>
      <c r="C214" s="178">
        <f>SUM(C215:C217)</f>
        <v>268</v>
      </c>
      <c r="D214" s="170">
        <f t="shared" si="6"/>
        <v>-45.4</v>
      </c>
      <c r="E214" s="179"/>
    </row>
    <row r="215" spans="1:5" ht="33" customHeight="1">
      <c r="A215" s="180" t="s">
        <v>276</v>
      </c>
      <c r="B215" s="178">
        <v>339</v>
      </c>
      <c r="C215" s="193">
        <v>201</v>
      </c>
      <c r="D215" s="170">
        <f t="shared" si="6"/>
        <v>-40.7</v>
      </c>
      <c r="E215" s="179"/>
    </row>
    <row r="216" spans="1:5" ht="33" customHeight="1">
      <c r="A216" s="180" t="s">
        <v>277</v>
      </c>
      <c r="B216" s="178">
        <v>30</v>
      </c>
      <c r="C216" s="193">
        <v>30</v>
      </c>
      <c r="D216" s="170">
        <f t="shared" si="6"/>
        <v>0</v>
      </c>
      <c r="E216" s="179"/>
    </row>
    <row r="217" spans="1:5" ht="33" customHeight="1">
      <c r="A217" s="180" t="s">
        <v>278</v>
      </c>
      <c r="B217" s="178">
        <v>122</v>
      </c>
      <c r="C217" s="193">
        <v>37</v>
      </c>
      <c r="D217" s="170">
        <f t="shared" si="6"/>
        <v>-69.7</v>
      </c>
      <c r="E217" s="179"/>
    </row>
    <row r="218" spans="1:5" ht="33" customHeight="1">
      <c r="A218" s="177" t="s">
        <v>279</v>
      </c>
      <c r="B218" s="178">
        <v>92</v>
      </c>
      <c r="C218" s="178">
        <f>C219</f>
        <v>92</v>
      </c>
      <c r="D218" s="170">
        <f t="shared" si="6"/>
        <v>0</v>
      </c>
      <c r="E218" s="179"/>
    </row>
    <row r="219" spans="1:5" ht="33" customHeight="1">
      <c r="A219" s="180" t="s">
        <v>280</v>
      </c>
      <c r="B219" s="178">
        <v>92</v>
      </c>
      <c r="C219" s="193">
        <v>92</v>
      </c>
      <c r="D219" s="170">
        <f t="shared" si="6"/>
        <v>0</v>
      </c>
      <c r="E219" s="179"/>
    </row>
    <row r="220" spans="1:5" ht="33" customHeight="1">
      <c r="A220" s="177" t="s">
        <v>281</v>
      </c>
      <c r="B220" s="178">
        <v>29985</v>
      </c>
      <c r="C220" s="178">
        <f>SUM(C221:C222)</f>
        <v>32133</v>
      </c>
      <c r="D220" s="170">
        <f t="shared" si="6"/>
        <v>7.2</v>
      </c>
      <c r="E220" s="179"/>
    </row>
    <row r="221" spans="1:5" ht="33" customHeight="1">
      <c r="A221" s="180" t="s">
        <v>282</v>
      </c>
      <c r="B221" s="178">
        <v>616</v>
      </c>
      <c r="C221" s="193">
        <v>1073</v>
      </c>
      <c r="D221" s="170">
        <f t="shared" si="6"/>
        <v>74.2</v>
      </c>
      <c r="E221" s="179"/>
    </row>
    <row r="222" spans="1:5" ht="33" customHeight="1">
      <c r="A222" s="180" t="s">
        <v>283</v>
      </c>
      <c r="B222" s="178">
        <v>29369</v>
      </c>
      <c r="C222" s="193">
        <v>31060</v>
      </c>
      <c r="D222" s="170">
        <f t="shared" si="6"/>
        <v>5.8</v>
      </c>
      <c r="E222" s="179"/>
    </row>
    <row r="223" spans="1:5" ht="33" customHeight="1">
      <c r="A223" s="177" t="s">
        <v>284</v>
      </c>
      <c r="B223" s="193">
        <f>SUM(B224:B225)</f>
        <v>0</v>
      </c>
      <c r="C223" s="193">
        <f>SUM(C224:C225)</f>
        <v>135</v>
      </c>
      <c r="D223" s="170"/>
      <c r="E223" s="179"/>
    </row>
    <row r="224" spans="1:5" ht="33" customHeight="1">
      <c r="A224" s="180" t="s">
        <v>285</v>
      </c>
      <c r="B224" s="178"/>
      <c r="C224" s="193">
        <v>100</v>
      </c>
      <c r="D224" s="170"/>
      <c r="E224" s="179"/>
    </row>
    <row r="225" spans="1:5" ht="33" customHeight="1">
      <c r="A225" s="180" t="s">
        <v>286</v>
      </c>
      <c r="B225" s="178"/>
      <c r="C225" s="193">
        <v>35</v>
      </c>
      <c r="D225" s="170"/>
      <c r="E225" s="179"/>
    </row>
    <row r="226" spans="1:5" ht="33" customHeight="1">
      <c r="A226" s="177" t="s">
        <v>287</v>
      </c>
      <c r="B226" s="178">
        <f>SUM(B227:B229)</f>
        <v>344</v>
      </c>
      <c r="C226" s="178">
        <f>SUM(C227:C229)</f>
        <v>265</v>
      </c>
      <c r="D226" s="170">
        <f>C226/B226*100-100</f>
        <v>-23</v>
      </c>
      <c r="E226" s="179"/>
    </row>
    <row r="227" spans="1:5" ht="33" customHeight="1">
      <c r="A227" s="180" t="s">
        <v>288</v>
      </c>
      <c r="B227" s="178">
        <v>171</v>
      </c>
      <c r="C227" s="193">
        <v>112</v>
      </c>
      <c r="D227" s="170">
        <f>C227/B227*100-100</f>
        <v>-34.5</v>
      </c>
      <c r="E227" s="179"/>
    </row>
    <row r="228" spans="1:5" ht="33" customHeight="1">
      <c r="A228" s="180" t="s">
        <v>289</v>
      </c>
      <c r="B228" s="178">
        <v>90</v>
      </c>
      <c r="C228" s="193">
        <v>80</v>
      </c>
      <c r="D228" s="170">
        <f>C228/B228*100-100</f>
        <v>-11.1</v>
      </c>
      <c r="E228" s="179"/>
    </row>
    <row r="229" spans="1:5" ht="33" customHeight="1">
      <c r="A229" s="180" t="s">
        <v>290</v>
      </c>
      <c r="B229" s="178">
        <v>83</v>
      </c>
      <c r="C229" s="193">
        <v>73</v>
      </c>
      <c r="D229" s="170">
        <f>C229/B229*100-100</f>
        <v>-12</v>
      </c>
      <c r="E229" s="179"/>
    </row>
    <row r="230" spans="1:5" ht="33" customHeight="1">
      <c r="A230" s="177" t="s">
        <v>291</v>
      </c>
      <c r="B230" s="178">
        <f>SUM(B231:B231)</f>
        <v>85</v>
      </c>
      <c r="C230" s="178">
        <f>SUM(C231:C231)</f>
        <v>76</v>
      </c>
      <c r="D230" s="170">
        <f>C230/B230*100-100</f>
        <v>-10.6</v>
      </c>
      <c r="E230" s="179"/>
    </row>
    <row r="231" spans="1:5" ht="33" customHeight="1">
      <c r="A231" s="180" t="s">
        <v>292</v>
      </c>
      <c r="B231" s="178">
        <v>85</v>
      </c>
      <c r="C231" s="193">
        <v>76</v>
      </c>
      <c r="D231" s="170">
        <f aca="true" t="shared" si="7" ref="D231:D277">C231/B231*100-100</f>
        <v>-10.6</v>
      </c>
      <c r="E231" s="179"/>
    </row>
    <row r="232" spans="1:5" ht="33" customHeight="1">
      <c r="A232" s="177" t="s">
        <v>293</v>
      </c>
      <c r="B232" s="178">
        <f>SUM(B233:B234)</f>
        <v>635</v>
      </c>
      <c r="C232" s="178">
        <f>SUM(C233:C234)</f>
        <v>40</v>
      </c>
      <c r="D232" s="170">
        <f t="shared" si="7"/>
        <v>-93.7</v>
      </c>
      <c r="E232" s="179"/>
    </row>
    <row r="233" spans="1:5" ht="33" customHeight="1">
      <c r="A233" s="180" t="s">
        <v>294</v>
      </c>
      <c r="B233" s="178">
        <v>580</v>
      </c>
      <c r="C233" s="193">
        <v>25</v>
      </c>
      <c r="D233" s="170">
        <f t="shared" si="7"/>
        <v>-95.7</v>
      </c>
      <c r="E233" s="179"/>
    </row>
    <row r="234" spans="1:5" ht="33" customHeight="1">
      <c r="A234" s="180" t="s">
        <v>295</v>
      </c>
      <c r="B234" s="178">
        <v>55</v>
      </c>
      <c r="C234" s="193">
        <v>15</v>
      </c>
      <c r="D234" s="170">
        <f t="shared" si="7"/>
        <v>-72.7</v>
      </c>
      <c r="E234" s="179"/>
    </row>
    <row r="235" spans="1:5" ht="33" customHeight="1">
      <c r="A235" s="173" t="s">
        <v>296</v>
      </c>
      <c r="B235" s="174">
        <f>B236+B245+B251+B258+B262</f>
        <v>7698</v>
      </c>
      <c r="C235" s="174">
        <f>C236+C245+C251+C258+C262</f>
        <v>6246</v>
      </c>
      <c r="D235" s="175">
        <f t="shared" si="7"/>
        <v>-18.9</v>
      </c>
      <c r="E235" s="176"/>
    </row>
    <row r="236" spans="1:5" ht="33" customHeight="1">
      <c r="A236" s="177" t="s">
        <v>297</v>
      </c>
      <c r="B236" s="178">
        <v>3759</v>
      </c>
      <c r="C236" s="178">
        <v>3564</v>
      </c>
      <c r="D236" s="170">
        <f t="shared" si="7"/>
        <v>-5.2</v>
      </c>
      <c r="E236" s="179"/>
    </row>
    <row r="237" spans="1:5" ht="33" customHeight="1">
      <c r="A237" s="180" t="s">
        <v>298</v>
      </c>
      <c r="B237" s="178">
        <v>508</v>
      </c>
      <c r="C237" s="193">
        <v>338</v>
      </c>
      <c r="D237" s="170">
        <f t="shared" si="7"/>
        <v>-33.5</v>
      </c>
      <c r="E237" s="179"/>
    </row>
    <row r="238" spans="1:5" ht="33" customHeight="1">
      <c r="A238" s="180" t="s">
        <v>299</v>
      </c>
      <c r="B238" s="178">
        <v>61</v>
      </c>
      <c r="C238" s="193">
        <v>53</v>
      </c>
      <c r="D238" s="170">
        <f t="shared" si="7"/>
        <v>-13.1</v>
      </c>
      <c r="E238" s="179"/>
    </row>
    <row r="239" spans="1:5" ht="33" customHeight="1">
      <c r="A239" s="180" t="s">
        <v>300</v>
      </c>
      <c r="B239" s="178">
        <v>556</v>
      </c>
      <c r="C239" s="193">
        <v>487</v>
      </c>
      <c r="D239" s="170">
        <f t="shared" si="7"/>
        <v>-12.4</v>
      </c>
      <c r="E239" s="179"/>
    </row>
    <row r="240" spans="1:5" ht="33" customHeight="1">
      <c r="A240" s="180" t="s">
        <v>301</v>
      </c>
      <c r="B240" s="178">
        <v>128</v>
      </c>
      <c r="C240" s="193">
        <v>115</v>
      </c>
      <c r="D240" s="170">
        <f t="shared" si="7"/>
        <v>-10.2</v>
      </c>
      <c r="E240" s="179"/>
    </row>
    <row r="241" spans="1:5" ht="33" customHeight="1">
      <c r="A241" s="180" t="s">
        <v>302</v>
      </c>
      <c r="B241" s="178">
        <v>827</v>
      </c>
      <c r="C241" s="193">
        <v>679</v>
      </c>
      <c r="D241" s="170">
        <f t="shared" si="7"/>
        <v>-17.9</v>
      </c>
      <c r="E241" s="179"/>
    </row>
    <row r="242" spans="1:5" ht="33" customHeight="1">
      <c r="A242" s="180" t="s">
        <v>303</v>
      </c>
      <c r="B242" s="178">
        <v>2</v>
      </c>
      <c r="C242" s="193"/>
      <c r="D242" s="170">
        <f t="shared" si="7"/>
        <v>-100</v>
      </c>
      <c r="E242" s="179"/>
    </row>
    <row r="243" spans="1:5" ht="33" customHeight="1">
      <c r="A243" s="180" t="s">
        <v>304</v>
      </c>
      <c r="B243" s="178">
        <v>26</v>
      </c>
      <c r="C243" s="193">
        <v>37</v>
      </c>
      <c r="D243" s="170">
        <f t="shared" si="7"/>
        <v>42.3</v>
      </c>
      <c r="E243" s="179"/>
    </row>
    <row r="244" spans="1:5" ht="33" customHeight="1">
      <c r="A244" s="180" t="s">
        <v>305</v>
      </c>
      <c r="B244" s="178">
        <v>1651</v>
      </c>
      <c r="C244" s="193">
        <v>1855</v>
      </c>
      <c r="D244" s="170">
        <f t="shared" si="7"/>
        <v>12.4</v>
      </c>
      <c r="E244" s="179"/>
    </row>
    <row r="245" spans="1:5" ht="33" customHeight="1">
      <c r="A245" s="177" t="s">
        <v>306</v>
      </c>
      <c r="B245" s="178">
        <v>1104</v>
      </c>
      <c r="C245" s="178">
        <v>1015</v>
      </c>
      <c r="D245" s="170">
        <f t="shared" si="7"/>
        <v>-8.1</v>
      </c>
      <c r="E245" s="179"/>
    </row>
    <row r="246" spans="1:5" ht="33" customHeight="1">
      <c r="A246" s="180" t="s">
        <v>307</v>
      </c>
      <c r="B246" s="178">
        <v>51</v>
      </c>
      <c r="C246" s="193">
        <v>8</v>
      </c>
      <c r="D246" s="170">
        <f t="shared" si="7"/>
        <v>-84.3</v>
      </c>
      <c r="E246" s="179"/>
    </row>
    <row r="247" spans="1:5" ht="33" customHeight="1">
      <c r="A247" s="180" t="s">
        <v>308</v>
      </c>
      <c r="B247" s="178">
        <v>691</v>
      </c>
      <c r="C247" s="193">
        <v>420</v>
      </c>
      <c r="D247" s="170">
        <f t="shared" si="7"/>
        <v>-39.2</v>
      </c>
      <c r="E247" s="179"/>
    </row>
    <row r="248" spans="1:5" ht="33" customHeight="1">
      <c r="A248" s="180" t="s">
        <v>309</v>
      </c>
      <c r="B248" s="178">
        <v>283</v>
      </c>
      <c r="C248" s="193">
        <v>230</v>
      </c>
      <c r="D248" s="170">
        <f t="shared" si="7"/>
        <v>-18.7</v>
      </c>
      <c r="E248" s="179"/>
    </row>
    <row r="249" spans="1:5" ht="33" customHeight="1">
      <c r="A249" s="180" t="s">
        <v>310</v>
      </c>
      <c r="B249" s="178">
        <v>60</v>
      </c>
      <c r="C249" s="193">
        <v>90</v>
      </c>
      <c r="D249" s="170">
        <f t="shared" si="7"/>
        <v>50</v>
      </c>
      <c r="E249" s="179"/>
    </row>
    <row r="250" spans="1:5" ht="33" customHeight="1">
      <c r="A250" s="180" t="s">
        <v>311</v>
      </c>
      <c r="B250" s="178">
        <v>20</v>
      </c>
      <c r="C250" s="193">
        <v>267</v>
      </c>
      <c r="D250" s="170">
        <f t="shared" si="7"/>
        <v>1235</v>
      </c>
      <c r="E250" s="179"/>
    </row>
    <row r="251" spans="1:5" ht="33" customHeight="1">
      <c r="A251" s="177" t="s">
        <v>312</v>
      </c>
      <c r="B251" s="178">
        <f>SUM(B252:B257)</f>
        <v>751</v>
      </c>
      <c r="C251" s="178">
        <f>SUM(C252:C257)</f>
        <v>618</v>
      </c>
      <c r="D251" s="170">
        <f t="shared" si="7"/>
        <v>-17.7</v>
      </c>
      <c r="E251" s="179"/>
    </row>
    <row r="252" spans="1:5" ht="33" customHeight="1">
      <c r="A252" s="180" t="s">
        <v>313</v>
      </c>
      <c r="B252" s="178">
        <v>260</v>
      </c>
      <c r="C252" s="193">
        <v>174</v>
      </c>
      <c r="D252" s="170">
        <f t="shared" si="7"/>
        <v>-33.1</v>
      </c>
      <c r="E252" s="179"/>
    </row>
    <row r="253" spans="1:5" ht="33" customHeight="1">
      <c r="A253" s="180" t="s">
        <v>314</v>
      </c>
      <c r="B253" s="178">
        <v>28</v>
      </c>
      <c r="C253" s="193">
        <v>28</v>
      </c>
      <c r="D253" s="170">
        <f t="shared" si="7"/>
        <v>0</v>
      </c>
      <c r="E253" s="179"/>
    </row>
    <row r="254" spans="1:5" ht="33" customHeight="1">
      <c r="A254" s="180" t="s">
        <v>315</v>
      </c>
      <c r="B254" s="178">
        <v>100</v>
      </c>
      <c r="C254" s="193">
        <v>110</v>
      </c>
      <c r="D254" s="170">
        <f t="shared" si="7"/>
        <v>10</v>
      </c>
      <c r="E254" s="179"/>
    </row>
    <row r="255" spans="1:5" ht="33" customHeight="1">
      <c r="A255" s="180" t="s">
        <v>316</v>
      </c>
      <c r="B255" s="178">
        <v>55</v>
      </c>
      <c r="C255" s="193">
        <v>60</v>
      </c>
      <c r="D255" s="170">
        <f t="shared" si="7"/>
        <v>9.1</v>
      </c>
      <c r="E255" s="179"/>
    </row>
    <row r="256" spans="1:5" ht="33" customHeight="1">
      <c r="A256" s="180" t="s">
        <v>317</v>
      </c>
      <c r="B256" s="178">
        <v>40</v>
      </c>
      <c r="C256" s="193">
        <v>46</v>
      </c>
      <c r="D256" s="170">
        <f t="shared" si="7"/>
        <v>15</v>
      </c>
      <c r="E256" s="179"/>
    </row>
    <row r="257" spans="1:5" ht="33" customHeight="1">
      <c r="A257" s="180" t="s">
        <v>318</v>
      </c>
      <c r="B257" s="178">
        <v>268</v>
      </c>
      <c r="C257" s="193">
        <v>200</v>
      </c>
      <c r="D257" s="170">
        <f t="shared" si="7"/>
        <v>-25.4</v>
      </c>
      <c r="E257" s="179"/>
    </row>
    <row r="258" spans="1:5" ht="33" customHeight="1">
      <c r="A258" s="177" t="s">
        <v>319</v>
      </c>
      <c r="B258" s="178">
        <v>1526</v>
      </c>
      <c r="C258" s="178">
        <f>SUM(C259:C261)</f>
        <v>1049</v>
      </c>
      <c r="D258" s="170">
        <f t="shared" si="7"/>
        <v>-31.3</v>
      </c>
      <c r="E258" s="179"/>
    </row>
    <row r="259" spans="1:5" ht="33" customHeight="1">
      <c r="A259" s="180" t="s">
        <v>320</v>
      </c>
      <c r="B259" s="178">
        <v>1211</v>
      </c>
      <c r="C259" s="193">
        <v>810</v>
      </c>
      <c r="D259" s="170">
        <f t="shared" si="7"/>
        <v>-33.1</v>
      </c>
      <c r="E259" s="179"/>
    </row>
    <row r="260" spans="1:5" ht="33" customHeight="1">
      <c r="A260" s="180" t="s">
        <v>321</v>
      </c>
      <c r="B260" s="178">
        <v>188</v>
      </c>
      <c r="C260" s="193">
        <v>178</v>
      </c>
      <c r="D260" s="170">
        <f t="shared" si="7"/>
        <v>-5.3</v>
      </c>
      <c r="E260" s="179"/>
    </row>
    <row r="261" spans="1:5" ht="33" customHeight="1">
      <c r="A261" s="180" t="s">
        <v>322</v>
      </c>
      <c r="B261" s="178">
        <v>127</v>
      </c>
      <c r="C261" s="193">
        <f>21+40</f>
        <v>61</v>
      </c>
      <c r="D261" s="170">
        <f t="shared" si="7"/>
        <v>-52</v>
      </c>
      <c r="E261" s="179"/>
    </row>
    <row r="262" spans="1:5" ht="33" customHeight="1">
      <c r="A262" s="177" t="s">
        <v>323</v>
      </c>
      <c r="B262" s="178">
        <v>558</v>
      </c>
      <c r="C262" s="178">
        <f>SUM(C263:C264)</f>
        <v>0</v>
      </c>
      <c r="D262" s="170">
        <f t="shared" si="7"/>
        <v>-100</v>
      </c>
      <c r="E262" s="179"/>
    </row>
    <row r="263" spans="1:5" ht="33" customHeight="1">
      <c r="A263" s="180" t="s">
        <v>324</v>
      </c>
      <c r="B263" s="178">
        <v>10</v>
      </c>
      <c r="C263" s="193"/>
      <c r="D263" s="170">
        <f t="shared" si="7"/>
        <v>-100</v>
      </c>
      <c r="E263" s="179" t="s">
        <v>325</v>
      </c>
    </row>
    <row r="264" spans="1:5" ht="33" customHeight="1">
      <c r="A264" s="180" t="s">
        <v>326</v>
      </c>
      <c r="B264" s="178">
        <v>548</v>
      </c>
      <c r="C264" s="193"/>
      <c r="D264" s="170">
        <f t="shared" si="7"/>
        <v>-100</v>
      </c>
      <c r="E264" s="179" t="s">
        <v>325</v>
      </c>
    </row>
    <row r="265" spans="1:5" ht="33" customHeight="1">
      <c r="A265" s="173" t="s">
        <v>327</v>
      </c>
      <c r="B265" s="174">
        <f>B266+B274+B282+B285+B288+B290+B298+B303+B307+B314+B317+B321+B324+B327+B329+B331+B333+B335+B337</f>
        <v>38532</v>
      </c>
      <c r="C265" s="174">
        <f>C266+C274+C282+C285+C288+C290+C298+C303+C307+C314+C317+C321+C324+C327+C329+C331+C333+C335+C337</f>
        <v>43634</v>
      </c>
      <c r="D265" s="175">
        <f t="shared" si="7"/>
        <v>13.2</v>
      </c>
      <c r="E265" s="176"/>
    </row>
    <row r="266" spans="1:5" ht="33" customHeight="1">
      <c r="A266" s="177" t="s">
        <v>328</v>
      </c>
      <c r="B266" s="178">
        <f>SUM(B267:B273)</f>
        <v>3317</v>
      </c>
      <c r="C266" s="178">
        <f>SUM(C267:C273)</f>
        <v>3010</v>
      </c>
      <c r="D266" s="170">
        <f t="shared" si="7"/>
        <v>-9.3</v>
      </c>
      <c r="E266" s="179"/>
    </row>
    <row r="267" spans="1:5" ht="33" customHeight="1">
      <c r="A267" s="180" t="s">
        <v>329</v>
      </c>
      <c r="B267" s="178">
        <v>268</v>
      </c>
      <c r="C267" s="193">
        <v>240</v>
      </c>
      <c r="D267" s="170">
        <f t="shared" si="7"/>
        <v>-10.4</v>
      </c>
      <c r="E267" s="179"/>
    </row>
    <row r="268" spans="1:5" ht="33" customHeight="1">
      <c r="A268" s="180" t="s">
        <v>330</v>
      </c>
      <c r="B268" s="178">
        <v>161</v>
      </c>
      <c r="C268" s="193">
        <v>165</v>
      </c>
      <c r="D268" s="170">
        <f t="shared" si="7"/>
        <v>2.5</v>
      </c>
      <c r="E268" s="179"/>
    </row>
    <row r="269" spans="1:5" ht="33" customHeight="1">
      <c r="A269" s="180" t="s">
        <v>331</v>
      </c>
      <c r="B269" s="178">
        <v>354</v>
      </c>
      <c r="C269" s="193">
        <v>342</v>
      </c>
      <c r="D269" s="170">
        <f t="shared" si="7"/>
        <v>-3.4</v>
      </c>
      <c r="E269" s="179"/>
    </row>
    <row r="270" spans="1:5" ht="33" customHeight="1">
      <c r="A270" s="180" t="s">
        <v>332</v>
      </c>
      <c r="B270" s="178">
        <v>980</v>
      </c>
      <c r="C270" s="193">
        <v>907</v>
      </c>
      <c r="D270" s="170">
        <f t="shared" si="7"/>
        <v>-7.4</v>
      </c>
      <c r="E270" s="179"/>
    </row>
    <row r="271" spans="1:5" ht="33" customHeight="1">
      <c r="A271" s="180" t="s">
        <v>333</v>
      </c>
      <c r="B271" s="178">
        <v>130</v>
      </c>
      <c r="C271" s="193">
        <v>158</v>
      </c>
      <c r="D271" s="170">
        <f t="shared" si="7"/>
        <v>21.5</v>
      </c>
      <c r="E271" s="179"/>
    </row>
    <row r="272" spans="1:5" ht="33" customHeight="1">
      <c r="A272" s="180" t="s">
        <v>334</v>
      </c>
      <c r="B272" s="178">
        <v>1404</v>
      </c>
      <c r="C272" s="193">
        <v>1178</v>
      </c>
      <c r="D272" s="170">
        <f t="shared" si="7"/>
        <v>-16.1</v>
      </c>
      <c r="E272" s="179"/>
    </row>
    <row r="273" spans="1:5" ht="33" customHeight="1">
      <c r="A273" s="180" t="s">
        <v>335</v>
      </c>
      <c r="B273" s="178">
        <v>20</v>
      </c>
      <c r="C273" s="193">
        <v>20</v>
      </c>
      <c r="D273" s="170">
        <f t="shared" si="7"/>
        <v>0</v>
      </c>
      <c r="E273" s="179"/>
    </row>
    <row r="274" spans="1:5" ht="33" customHeight="1">
      <c r="A274" s="177" t="s">
        <v>336</v>
      </c>
      <c r="B274" s="178">
        <f>SUM(B275:B281)</f>
        <v>1654</v>
      </c>
      <c r="C274" s="178">
        <f>SUM(C275:C281)</f>
        <v>1495</v>
      </c>
      <c r="D274" s="170">
        <f t="shared" si="7"/>
        <v>-9.6</v>
      </c>
      <c r="E274" s="179"/>
    </row>
    <row r="275" spans="1:5" ht="33" customHeight="1">
      <c r="A275" s="180" t="s">
        <v>337</v>
      </c>
      <c r="B275" s="178">
        <v>647</v>
      </c>
      <c r="C275" s="193">
        <v>428</v>
      </c>
      <c r="D275" s="170">
        <f t="shared" si="7"/>
        <v>-33.8</v>
      </c>
      <c r="E275" s="179"/>
    </row>
    <row r="276" spans="1:5" ht="33" customHeight="1">
      <c r="A276" s="180" t="s">
        <v>338</v>
      </c>
      <c r="B276" s="178">
        <v>51</v>
      </c>
      <c r="C276" s="193">
        <v>95</v>
      </c>
      <c r="D276" s="170">
        <f t="shared" si="7"/>
        <v>86.3</v>
      </c>
      <c r="E276" s="179"/>
    </row>
    <row r="277" spans="1:5" ht="33" customHeight="1">
      <c r="A277" s="180" t="s">
        <v>339</v>
      </c>
      <c r="B277" s="178">
        <v>30</v>
      </c>
      <c r="C277" s="193">
        <v>10</v>
      </c>
      <c r="D277" s="170">
        <f t="shared" si="7"/>
        <v>-66.7</v>
      </c>
      <c r="E277" s="179"/>
    </row>
    <row r="278" spans="1:5" ht="33" customHeight="1">
      <c r="A278" s="180" t="s">
        <v>340</v>
      </c>
      <c r="B278" s="178"/>
      <c r="C278" s="178">
        <v>43</v>
      </c>
      <c r="D278" s="170"/>
      <c r="E278" s="179"/>
    </row>
    <row r="279" spans="1:5" ht="33" customHeight="1">
      <c r="A279" s="180" t="s">
        <v>341</v>
      </c>
      <c r="B279" s="178">
        <v>80</v>
      </c>
      <c r="C279" s="193">
        <v>70</v>
      </c>
      <c r="D279" s="170">
        <f aca="true" t="shared" si="8" ref="D279:D295">C279/B279*100-100</f>
        <v>-12.5</v>
      </c>
      <c r="E279" s="179"/>
    </row>
    <row r="280" spans="1:5" ht="33" customHeight="1">
      <c r="A280" s="180" t="s">
        <v>342</v>
      </c>
      <c r="B280" s="178">
        <v>356</v>
      </c>
      <c r="C280" s="193">
        <v>410</v>
      </c>
      <c r="D280" s="170">
        <f t="shared" si="8"/>
        <v>15.2</v>
      </c>
      <c r="E280" s="179"/>
    </row>
    <row r="281" spans="1:5" ht="33" customHeight="1">
      <c r="A281" s="180" t="s">
        <v>343</v>
      </c>
      <c r="B281" s="178">
        <v>490</v>
      </c>
      <c r="C281" s="193">
        <v>439</v>
      </c>
      <c r="D281" s="170">
        <f t="shared" si="8"/>
        <v>-10.4</v>
      </c>
      <c r="E281" s="179"/>
    </row>
    <row r="282" spans="1:5" ht="33" customHeight="1">
      <c r="A282" s="177" t="s">
        <v>344</v>
      </c>
      <c r="B282" s="178">
        <v>15000</v>
      </c>
      <c r="C282" s="178">
        <v>0</v>
      </c>
      <c r="D282" s="170">
        <f t="shared" si="8"/>
        <v>-100</v>
      </c>
      <c r="E282" s="179"/>
    </row>
    <row r="283" spans="1:5" ht="33" customHeight="1">
      <c r="A283" s="180" t="s">
        <v>345</v>
      </c>
      <c r="B283" s="178">
        <v>14800</v>
      </c>
      <c r="C283" s="193"/>
      <c r="D283" s="170">
        <f t="shared" si="8"/>
        <v>-100</v>
      </c>
      <c r="E283" s="179" t="s">
        <v>346</v>
      </c>
    </row>
    <row r="284" spans="1:5" ht="33" customHeight="1">
      <c r="A284" s="180" t="s">
        <v>347</v>
      </c>
      <c r="B284" s="178">
        <v>200</v>
      </c>
      <c r="C284" s="193"/>
      <c r="D284" s="170">
        <f t="shared" si="8"/>
        <v>-100</v>
      </c>
      <c r="E284" s="179" t="s">
        <v>346</v>
      </c>
    </row>
    <row r="285" spans="1:5" ht="33" customHeight="1">
      <c r="A285" s="177" t="s">
        <v>348</v>
      </c>
      <c r="B285" s="178">
        <v>2409</v>
      </c>
      <c r="C285" s="178">
        <v>11123</v>
      </c>
      <c r="D285" s="170">
        <f t="shared" si="8"/>
        <v>361.7</v>
      </c>
      <c r="E285" s="179"/>
    </row>
    <row r="286" spans="1:5" ht="33" customHeight="1">
      <c r="A286" s="180" t="s">
        <v>349</v>
      </c>
      <c r="B286" s="178">
        <v>1000</v>
      </c>
      <c r="C286" s="193">
        <v>10000</v>
      </c>
      <c r="D286" s="170">
        <f t="shared" si="8"/>
        <v>900</v>
      </c>
      <c r="E286" s="181" t="s">
        <v>350</v>
      </c>
    </row>
    <row r="287" spans="1:5" ht="33" customHeight="1">
      <c r="A287" s="180" t="s">
        <v>351</v>
      </c>
      <c r="B287" s="178">
        <v>1409</v>
      </c>
      <c r="C287" s="193">
        <v>1123</v>
      </c>
      <c r="D287" s="170">
        <f t="shared" si="8"/>
        <v>-20.3</v>
      </c>
      <c r="E287" s="179"/>
    </row>
    <row r="288" spans="1:5" ht="33" customHeight="1">
      <c r="A288" s="177" t="s">
        <v>352</v>
      </c>
      <c r="B288" s="178">
        <v>323</v>
      </c>
      <c r="C288" s="178">
        <v>365</v>
      </c>
      <c r="D288" s="170">
        <f t="shared" si="8"/>
        <v>13</v>
      </c>
      <c r="E288" s="179"/>
    </row>
    <row r="289" spans="1:5" ht="33" customHeight="1">
      <c r="A289" s="180" t="s">
        <v>353</v>
      </c>
      <c r="B289" s="178">
        <v>323</v>
      </c>
      <c r="C289" s="193">
        <v>365</v>
      </c>
      <c r="D289" s="170">
        <f t="shared" si="8"/>
        <v>13</v>
      </c>
      <c r="E289" s="179"/>
    </row>
    <row r="290" spans="1:5" ht="33" customHeight="1">
      <c r="A290" s="177" t="s">
        <v>354</v>
      </c>
      <c r="B290" s="178">
        <v>2880</v>
      </c>
      <c r="C290" s="193">
        <v>2923</v>
      </c>
      <c r="D290" s="170">
        <f t="shared" si="8"/>
        <v>1.5</v>
      </c>
      <c r="E290" s="179"/>
    </row>
    <row r="291" spans="1:5" ht="33" customHeight="1">
      <c r="A291" s="180" t="s">
        <v>355</v>
      </c>
      <c r="B291" s="178">
        <v>98</v>
      </c>
      <c r="C291" s="193">
        <v>76</v>
      </c>
      <c r="D291" s="170">
        <f t="shared" si="8"/>
        <v>-22.4</v>
      </c>
      <c r="E291" s="179"/>
    </row>
    <row r="292" spans="1:5" ht="33" customHeight="1">
      <c r="A292" s="180" t="s">
        <v>356</v>
      </c>
      <c r="B292" s="178">
        <v>619</v>
      </c>
      <c r="C292" s="193">
        <v>620</v>
      </c>
      <c r="D292" s="170">
        <f t="shared" si="8"/>
        <v>0.2</v>
      </c>
      <c r="E292" s="179"/>
    </row>
    <row r="293" spans="1:5" ht="33" customHeight="1">
      <c r="A293" s="180" t="s">
        <v>357</v>
      </c>
      <c r="B293" s="178">
        <v>430</v>
      </c>
      <c r="C293" s="193">
        <v>919</v>
      </c>
      <c r="D293" s="170">
        <f t="shared" si="8"/>
        <v>113.7</v>
      </c>
      <c r="E293" s="179"/>
    </row>
    <row r="294" spans="1:5" ht="33" customHeight="1">
      <c r="A294" s="180" t="s">
        <v>358</v>
      </c>
      <c r="B294" s="178">
        <v>128</v>
      </c>
      <c r="C294" s="193">
        <v>111</v>
      </c>
      <c r="D294" s="170">
        <f t="shared" si="8"/>
        <v>-13.3</v>
      </c>
      <c r="E294" s="179"/>
    </row>
    <row r="295" spans="1:5" ht="33" customHeight="1">
      <c r="A295" s="180" t="s">
        <v>359</v>
      </c>
      <c r="B295" s="178">
        <v>1131</v>
      </c>
      <c r="C295" s="193">
        <v>1152</v>
      </c>
      <c r="D295" s="170">
        <f t="shared" si="8"/>
        <v>1.9</v>
      </c>
      <c r="E295" s="179"/>
    </row>
    <row r="296" spans="1:5" ht="33" customHeight="1">
      <c r="A296" s="180" t="s">
        <v>360</v>
      </c>
      <c r="B296" s="178">
        <v>330</v>
      </c>
      <c r="C296" s="193"/>
      <c r="D296" s="170">
        <f aca="true" t="shared" si="9" ref="D296:D311">C296/B296*100-100</f>
        <v>-100</v>
      </c>
      <c r="E296" s="179"/>
    </row>
    <row r="297" spans="1:5" ht="33" customHeight="1">
      <c r="A297" s="180" t="s">
        <v>361</v>
      </c>
      <c r="B297" s="178">
        <v>144</v>
      </c>
      <c r="C297" s="193">
        <v>45</v>
      </c>
      <c r="D297" s="170">
        <f t="shared" si="9"/>
        <v>-68.8</v>
      </c>
      <c r="E297" s="179"/>
    </row>
    <row r="298" spans="1:5" ht="33" customHeight="1">
      <c r="A298" s="177" t="s">
        <v>362</v>
      </c>
      <c r="B298" s="178">
        <v>849</v>
      </c>
      <c r="C298" s="193">
        <v>820</v>
      </c>
      <c r="D298" s="170">
        <f t="shared" si="9"/>
        <v>-3.4</v>
      </c>
      <c r="E298" s="179"/>
    </row>
    <row r="299" spans="1:5" ht="33" customHeight="1">
      <c r="A299" s="180" t="s">
        <v>363</v>
      </c>
      <c r="B299" s="178">
        <v>600</v>
      </c>
      <c r="C299" s="193">
        <v>660</v>
      </c>
      <c r="D299" s="170">
        <f t="shared" si="9"/>
        <v>10</v>
      </c>
      <c r="E299" s="179"/>
    </row>
    <row r="300" spans="1:5" ht="33" customHeight="1">
      <c r="A300" s="180" t="s">
        <v>364</v>
      </c>
      <c r="B300" s="178">
        <v>212</v>
      </c>
      <c r="C300" s="193">
        <v>130</v>
      </c>
      <c r="D300" s="170">
        <f t="shared" si="9"/>
        <v>-38.7</v>
      </c>
      <c r="E300" s="179"/>
    </row>
    <row r="301" spans="1:5" ht="33" customHeight="1">
      <c r="A301" s="180" t="s">
        <v>365</v>
      </c>
      <c r="B301" s="178">
        <v>29</v>
      </c>
      <c r="C301" s="193">
        <v>22</v>
      </c>
      <c r="D301" s="170">
        <f t="shared" si="9"/>
        <v>-24.1</v>
      </c>
      <c r="E301" s="179"/>
    </row>
    <row r="302" spans="1:5" ht="33" customHeight="1">
      <c r="A302" s="180" t="s">
        <v>366</v>
      </c>
      <c r="B302" s="178">
        <v>8</v>
      </c>
      <c r="C302" s="193">
        <v>8</v>
      </c>
      <c r="D302" s="170">
        <f t="shared" si="9"/>
        <v>0</v>
      </c>
      <c r="E302" s="179"/>
    </row>
    <row r="303" spans="1:5" ht="33" customHeight="1">
      <c r="A303" s="177" t="s">
        <v>367</v>
      </c>
      <c r="B303" s="193">
        <f>SUM(B304:B306)</f>
        <v>3705</v>
      </c>
      <c r="C303" s="193">
        <f>SUM(C304:C306)</f>
        <v>217</v>
      </c>
      <c r="D303" s="170">
        <f t="shared" si="9"/>
        <v>-94.1</v>
      </c>
      <c r="E303" s="179"/>
    </row>
    <row r="304" spans="1:5" ht="33" customHeight="1">
      <c r="A304" s="180" t="s">
        <v>368</v>
      </c>
      <c r="B304" s="178">
        <v>112</v>
      </c>
      <c r="C304" s="193">
        <v>133</v>
      </c>
      <c r="D304" s="170">
        <f t="shared" si="9"/>
        <v>18.8</v>
      </c>
      <c r="E304" s="179"/>
    </row>
    <row r="305" spans="1:5" ht="33" customHeight="1">
      <c r="A305" s="180" t="s">
        <v>369</v>
      </c>
      <c r="B305" s="178">
        <v>145</v>
      </c>
      <c r="C305" s="193">
        <v>84</v>
      </c>
      <c r="D305" s="170">
        <f t="shared" si="9"/>
        <v>-42.1</v>
      </c>
      <c r="E305" s="179"/>
    </row>
    <row r="306" spans="1:5" ht="33" customHeight="1">
      <c r="A306" s="180" t="s">
        <v>370</v>
      </c>
      <c r="B306" s="178">
        <f>5948-2500</f>
        <v>3448</v>
      </c>
      <c r="C306" s="193"/>
      <c r="D306" s="170">
        <f t="shared" si="9"/>
        <v>-100</v>
      </c>
      <c r="E306" s="179" t="s">
        <v>371</v>
      </c>
    </row>
    <row r="307" spans="1:5" ht="33" customHeight="1">
      <c r="A307" s="177" t="s">
        <v>372</v>
      </c>
      <c r="B307" s="178">
        <v>3720</v>
      </c>
      <c r="C307" s="193">
        <v>3616</v>
      </c>
      <c r="D307" s="170">
        <f t="shared" si="9"/>
        <v>-2.8</v>
      </c>
      <c r="E307" s="179"/>
    </row>
    <row r="308" spans="1:5" ht="33" customHeight="1">
      <c r="A308" s="180" t="s">
        <v>373</v>
      </c>
      <c r="B308" s="178">
        <v>298</v>
      </c>
      <c r="C308" s="193">
        <v>178</v>
      </c>
      <c r="D308" s="170">
        <f t="shared" si="9"/>
        <v>-40.3</v>
      </c>
      <c r="E308" s="179"/>
    </row>
    <row r="309" spans="1:5" ht="33" customHeight="1">
      <c r="A309" s="180" t="s">
        <v>374</v>
      </c>
      <c r="B309" s="178">
        <v>331</v>
      </c>
      <c r="C309" s="193">
        <v>188</v>
      </c>
      <c r="D309" s="170">
        <f t="shared" si="9"/>
        <v>-43.2</v>
      </c>
      <c r="E309" s="179"/>
    </row>
    <row r="310" spans="1:5" ht="33" customHeight="1">
      <c r="A310" s="180" t="s">
        <v>375</v>
      </c>
      <c r="B310" s="178">
        <v>256</v>
      </c>
      <c r="C310" s="193">
        <v>130</v>
      </c>
      <c r="D310" s="170">
        <f t="shared" si="9"/>
        <v>-49.2</v>
      </c>
      <c r="E310" s="179"/>
    </row>
    <row r="311" spans="1:5" ht="33" customHeight="1">
      <c r="A311" s="180" t="s">
        <v>376</v>
      </c>
      <c r="B311" s="178">
        <v>30</v>
      </c>
      <c r="C311" s="193"/>
      <c r="D311" s="170">
        <f t="shared" si="9"/>
        <v>-100</v>
      </c>
      <c r="E311" s="179"/>
    </row>
    <row r="312" spans="1:5" ht="33" customHeight="1">
      <c r="A312" s="180" t="s">
        <v>377</v>
      </c>
      <c r="B312" s="178"/>
      <c r="C312" s="193">
        <v>2541</v>
      </c>
      <c r="D312" s="170"/>
      <c r="E312" s="179"/>
    </row>
    <row r="313" spans="1:5" ht="33" customHeight="1">
      <c r="A313" s="180" t="s">
        <v>378</v>
      </c>
      <c r="B313" s="178">
        <v>2804</v>
      </c>
      <c r="C313" s="193">
        <v>579</v>
      </c>
      <c r="D313" s="170">
        <f aca="true" t="shared" si="10" ref="D313:D318">C313/B313*100-100</f>
        <v>-79.4</v>
      </c>
      <c r="E313" s="179"/>
    </row>
    <row r="314" spans="1:5" ht="33" customHeight="1">
      <c r="A314" s="177" t="s">
        <v>379</v>
      </c>
      <c r="B314" s="178">
        <v>217</v>
      </c>
      <c r="C314" s="193">
        <v>118</v>
      </c>
      <c r="D314" s="170">
        <f t="shared" si="10"/>
        <v>-45.6</v>
      </c>
      <c r="E314" s="179"/>
    </row>
    <row r="315" spans="1:5" ht="33" customHeight="1">
      <c r="A315" s="180" t="s">
        <v>380</v>
      </c>
      <c r="B315" s="178">
        <v>118</v>
      </c>
      <c r="C315" s="193">
        <v>118</v>
      </c>
      <c r="D315" s="170">
        <f t="shared" si="10"/>
        <v>0</v>
      </c>
      <c r="E315" s="179"/>
    </row>
    <row r="316" spans="1:5" ht="33" customHeight="1">
      <c r="A316" s="180" t="s">
        <v>381</v>
      </c>
      <c r="B316" s="178">
        <v>98</v>
      </c>
      <c r="C316" s="193"/>
      <c r="D316" s="170">
        <f t="shared" si="10"/>
        <v>-100</v>
      </c>
      <c r="E316" s="179" t="s">
        <v>382</v>
      </c>
    </row>
    <row r="317" spans="1:5" ht="33" customHeight="1">
      <c r="A317" s="177" t="s">
        <v>383</v>
      </c>
      <c r="B317" s="178">
        <v>214</v>
      </c>
      <c r="C317" s="193">
        <v>226</v>
      </c>
      <c r="D317" s="170">
        <f t="shared" si="10"/>
        <v>5.6</v>
      </c>
      <c r="E317" s="179"/>
    </row>
    <row r="318" spans="1:5" ht="33" customHeight="1">
      <c r="A318" s="180" t="s">
        <v>384</v>
      </c>
      <c r="B318" s="178">
        <v>138</v>
      </c>
      <c r="C318" s="193">
        <v>110</v>
      </c>
      <c r="D318" s="170">
        <f t="shared" si="10"/>
        <v>-20.3</v>
      </c>
      <c r="E318" s="179"/>
    </row>
    <row r="319" spans="1:5" ht="33" customHeight="1">
      <c r="A319" s="180" t="s">
        <v>385</v>
      </c>
      <c r="B319" s="178"/>
      <c r="C319" s="193">
        <v>10</v>
      </c>
      <c r="D319" s="170"/>
      <c r="E319" s="179"/>
    </row>
    <row r="320" spans="1:5" ht="33" customHeight="1">
      <c r="A320" s="180" t="s">
        <v>386</v>
      </c>
      <c r="B320" s="178">
        <v>76</v>
      </c>
      <c r="C320" s="193">
        <v>106</v>
      </c>
      <c r="D320" s="170">
        <f aca="true" t="shared" si="11" ref="D320:D332">C320/B320*100-100</f>
        <v>39.5</v>
      </c>
      <c r="E320" s="179"/>
    </row>
    <row r="321" spans="1:5" ht="33" customHeight="1">
      <c r="A321" s="177" t="s">
        <v>387</v>
      </c>
      <c r="B321" s="178">
        <v>1570</v>
      </c>
      <c r="C321" s="193">
        <v>2920</v>
      </c>
      <c r="D321" s="170">
        <f t="shared" si="11"/>
        <v>86</v>
      </c>
      <c r="E321" s="179"/>
    </row>
    <row r="322" spans="1:5" ht="33" customHeight="1">
      <c r="A322" s="180" t="s">
        <v>388</v>
      </c>
      <c r="B322" s="178">
        <v>69</v>
      </c>
      <c r="C322" s="193">
        <v>125</v>
      </c>
      <c r="D322" s="170">
        <f t="shared" si="11"/>
        <v>81.2</v>
      </c>
      <c r="E322" s="179"/>
    </row>
    <row r="323" spans="1:5" ht="33" customHeight="1">
      <c r="A323" s="180" t="s">
        <v>389</v>
      </c>
      <c r="B323" s="178">
        <v>1501</v>
      </c>
      <c r="C323" s="193">
        <v>2795</v>
      </c>
      <c r="D323" s="170">
        <f t="shared" si="11"/>
        <v>86.2</v>
      </c>
      <c r="E323" s="179" t="s">
        <v>390</v>
      </c>
    </row>
    <row r="324" spans="1:5" ht="33" customHeight="1">
      <c r="A324" s="177" t="s">
        <v>391</v>
      </c>
      <c r="B324" s="178">
        <v>479</v>
      </c>
      <c r="C324" s="193">
        <v>359</v>
      </c>
      <c r="D324" s="170">
        <f t="shared" si="11"/>
        <v>-25.1</v>
      </c>
      <c r="E324" s="179"/>
    </row>
    <row r="325" spans="1:5" ht="33" customHeight="1">
      <c r="A325" s="180" t="s">
        <v>392</v>
      </c>
      <c r="B325" s="178">
        <v>400</v>
      </c>
      <c r="C325" s="193">
        <v>296</v>
      </c>
      <c r="D325" s="170">
        <f t="shared" si="11"/>
        <v>-26</v>
      </c>
      <c r="E325" s="179"/>
    </row>
    <row r="326" spans="1:5" ht="33" customHeight="1">
      <c r="A326" s="180" t="s">
        <v>393</v>
      </c>
      <c r="B326" s="178">
        <v>79</v>
      </c>
      <c r="C326" s="193">
        <v>63</v>
      </c>
      <c r="D326" s="170">
        <f t="shared" si="11"/>
        <v>-20.3</v>
      </c>
      <c r="E326" s="179"/>
    </row>
    <row r="327" spans="1:5" ht="33" customHeight="1">
      <c r="A327" s="177" t="s">
        <v>394</v>
      </c>
      <c r="B327" s="178">
        <v>326</v>
      </c>
      <c r="C327" s="193">
        <v>43</v>
      </c>
      <c r="D327" s="170">
        <f t="shared" si="11"/>
        <v>-86.8</v>
      </c>
      <c r="E327" s="179"/>
    </row>
    <row r="328" spans="1:5" ht="33" customHeight="1">
      <c r="A328" s="180" t="s">
        <v>395</v>
      </c>
      <c r="B328" s="178">
        <v>326</v>
      </c>
      <c r="C328" s="193">
        <v>43</v>
      </c>
      <c r="D328" s="170">
        <f t="shared" si="11"/>
        <v>-86.8</v>
      </c>
      <c r="E328" s="179"/>
    </row>
    <row r="329" spans="1:5" ht="33" customHeight="1">
      <c r="A329" s="177" t="s">
        <v>396</v>
      </c>
      <c r="B329" s="178">
        <f>SUM(B330)</f>
        <v>14</v>
      </c>
      <c r="C329" s="178">
        <f>SUM(C330)</f>
        <v>16</v>
      </c>
      <c r="D329" s="170">
        <f t="shared" si="11"/>
        <v>14.3</v>
      </c>
      <c r="E329" s="179"/>
    </row>
    <row r="330" spans="1:5" ht="33" customHeight="1">
      <c r="A330" s="180" t="s">
        <v>397</v>
      </c>
      <c r="B330" s="178">
        <v>14</v>
      </c>
      <c r="C330" s="193">
        <v>16</v>
      </c>
      <c r="D330" s="170">
        <f t="shared" si="11"/>
        <v>14.3</v>
      </c>
      <c r="E330" s="179"/>
    </row>
    <row r="331" spans="1:5" ht="33" customHeight="1">
      <c r="A331" s="177" t="s">
        <v>398</v>
      </c>
      <c r="B331" s="178">
        <v>510</v>
      </c>
      <c r="C331" s="193">
        <v>440</v>
      </c>
      <c r="D331" s="170">
        <f t="shared" si="11"/>
        <v>-13.7</v>
      </c>
      <c r="E331" s="179"/>
    </row>
    <row r="332" spans="1:5" ht="33" customHeight="1">
      <c r="A332" s="180" t="s">
        <v>399</v>
      </c>
      <c r="B332" s="178">
        <v>510</v>
      </c>
      <c r="C332" s="193">
        <v>440</v>
      </c>
      <c r="D332" s="170">
        <f t="shared" si="11"/>
        <v>-13.7</v>
      </c>
      <c r="E332" s="179"/>
    </row>
    <row r="333" spans="1:5" ht="33" customHeight="1">
      <c r="A333" s="177" t="s">
        <v>400</v>
      </c>
      <c r="B333" s="178"/>
      <c r="C333" s="193">
        <v>14800</v>
      </c>
      <c r="D333" s="170"/>
      <c r="E333" s="179"/>
    </row>
    <row r="334" spans="1:5" ht="33" customHeight="1">
      <c r="A334" s="180" t="s">
        <v>401</v>
      </c>
      <c r="B334" s="178"/>
      <c r="C334" s="193">
        <v>14800</v>
      </c>
      <c r="D334" s="170"/>
      <c r="E334" s="179" t="s">
        <v>402</v>
      </c>
    </row>
    <row r="335" spans="1:5" ht="33" customHeight="1">
      <c r="A335" s="177" t="s">
        <v>403</v>
      </c>
      <c r="B335" s="178"/>
      <c r="C335" s="193">
        <v>200</v>
      </c>
      <c r="D335" s="170"/>
      <c r="E335" s="179"/>
    </row>
    <row r="336" spans="1:5" ht="33" customHeight="1">
      <c r="A336" s="180" t="s">
        <v>404</v>
      </c>
      <c r="B336" s="178"/>
      <c r="C336" s="193">
        <v>200</v>
      </c>
      <c r="D336" s="170"/>
      <c r="E336" s="179"/>
    </row>
    <row r="337" spans="1:5" ht="33" customHeight="1">
      <c r="A337" s="177" t="s">
        <v>405</v>
      </c>
      <c r="B337" s="178">
        <f>SUM(B338)</f>
        <v>1345</v>
      </c>
      <c r="C337" s="178">
        <f>SUM(C338)</f>
        <v>943</v>
      </c>
      <c r="D337" s="170">
        <f aca="true" t="shared" si="12" ref="D337:D357">C337/B337*100-100</f>
        <v>-29.9</v>
      </c>
      <c r="E337" s="179"/>
    </row>
    <row r="338" spans="1:5" ht="33" customHeight="1">
      <c r="A338" s="180" t="s">
        <v>406</v>
      </c>
      <c r="B338" s="178">
        <v>1345</v>
      </c>
      <c r="C338" s="193">
        <f>865+78</f>
        <v>943</v>
      </c>
      <c r="D338" s="170">
        <f t="shared" si="12"/>
        <v>-29.9</v>
      </c>
      <c r="E338" s="179"/>
    </row>
    <row r="339" spans="1:5" ht="33" customHeight="1">
      <c r="A339" s="173" t="s">
        <v>407</v>
      </c>
      <c r="B339" s="174">
        <f>B340+B344+B350+B353+B362+B371+B373+B377+B383+B388+B390+B393+B395</f>
        <v>69329</v>
      </c>
      <c r="C339" s="174">
        <f>SUM(C340,C344,C350,C353,C362,C371,C373,C377,C383,C388,C390,C393,C395)</f>
        <v>63639</v>
      </c>
      <c r="D339" s="175">
        <f t="shared" si="12"/>
        <v>-8.2</v>
      </c>
      <c r="E339" s="176"/>
    </row>
    <row r="340" spans="1:5" ht="33" customHeight="1">
      <c r="A340" s="177" t="s">
        <v>408</v>
      </c>
      <c r="B340" s="193">
        <f>SUM(B341:B343)</f>
        <v>1213</v>
      </c>
      <c r="C340" s="193">
        <f>SUM(C341:C343)</f>
        <v>753</v>
      </c>
      <c r="D340" s="170">
        <f t="shared" si="12"/>
        <v>-37.9</v>
      </c>
      <c r="E340" s="179"/>
    </row>
    <row r="341" spans="1:5" ht="33" customHeight="1">
      <c r="A341" s="180" t="s">
        <v>409</v>
      </c>
      <c r="B341" s="178">
        <v>1043</v>
      </c>
      <c r="C341" s="193">
        <v>499</v>
      </c>
      <c r="D341" s="170">
        <f t="shared" si="12"/>
        <v>-52.2</v>
      </c>
      <c r="E341" s="179"/>
    </row>
    <row r="342" spans="1:5" ht="33" customHeight="1">
      <c r="A342" s="180" t="s">
        <v>410</v>
      </c>
      <c r="B342" s="178">
        <v>132</v>
      </c>
      <c r="C342" s="193">
        <v>17</v>
      </c>
      <c r="D342" s="170">
        <f t="shared" si="12"/>
        <v>-87.1</v>
      </c>
      <c r="E342" s="179"/>
    </row>
    <row r="343" spans="1:5" ht="33" customHeight="1">
      <c r="A343" s="180" t="s">
        <v>411</v>
      </c>
      <c r="B343" s="178">
        <v>38</v>
      </c>
      <c r="C343" s="193">
        <v>237</v>
      </c>
      <c r="D343" s="170">
        <f t="shared" si="12"/>
        <v>523.7</v>
      </c>
      <c r="E343" s="179"/>
    </row>
    <row r="344" spans="1:5" ht="33" customHeight="1">
      <c r="A344" s="177" t="s">
        <v>412</v>
      </c>
      <c r="B344" s="193">
        <f>SUM(B345:B349)</f>
        <v>6066</v>
      </c>
      <c r="C344" s="193">
        <f>SUM(C345:C349)</f>
        <v>3566</v>
      </c>
      <c r="D344" s="170">
        <f t="shared" si="12"/>
        <v>-41.2</v>
      </c>
      <c r="E344" s="179"/>
    </row>
    <row r="345" spans="1:5" ht="33" customHeight="1">
      <c r="A345" s="180" t="s">
        <v>413</v>
      </c>
      <c r="B345" s="178">
        <v>3194</v>
      </c>
      <c r="C345" s="193">
        <v>26</v>
      </c>
      <c r="D345" s="170">
        <f t="shared" si="12"/>
        <v>-99.2</v>
      </c>
      <c r="E345" s="181" t="s">
        <v>414</v>
      </c>
    </row>
    <row r="346" spans="1:5" ht="33" customHeight="1">
      <c r="A346" s="180" t="s">
        <v>415</v>
      </c>
      <c r="B346" s="178">
        <f>4177-4000</f>
        <v>177</v>
      </c>
      <c r="C346" s="193">
        <v>210</v>
      </c>
      <c r="D346" s="170">
        <f t="shared" si="12"/>
        <v>18.6</v>
      </c>
      <c r="E346" s="179"/>
    </row>
    <row r="347" spans="1:5" ht="33" customHeight="1">
      <c r="A347" s="180" t="s">
        <v>416</v>
      </c>
      <c r="B347" s="178">
        <v>1357</v>
      </c>
      <c r="C347" s="193">
        <v>1163</v>
      </c>
      <c r="D347" s="170">
        <f t="shared" si="12"/>
        <v>-14.3</v>
      </c>
      <c r="E347" s="179"/>
    </row>
    <row r="348" spans="1:5" ht="33" customHeight="1">
      <c r="A348" s="180" t="s">
        <v>417</v>
      </c>
      <c r="B348" s="178">
        <v>15</v>
      </c>
      <c r="C348" s="193">
        <v>10</v>
      </c>
      <c r="D348" s="170">
        <f t="shared" si="12"/>
        <v>-33.3</v>
      </c>
      <c r="E348" s="179"/>
    </row>
    <row r="349" spans="1:5" ht="33" customHeight="1">
      <c r="A349" s="180" t="s">
        <v>418</v>
      </c>
      <c r="B349" s="178">
        <v>1323</v>
      </c>
      <c r="C349" s="193">
        <f>2307-150</f>
        <v>2157</v>
      </c>
      <c r="D349" s="170">
        <f t="shared" si="12"/>
        <v>63</v>
      </c>
      <c r="E349" s="179"/>
    </row>
    <row r="350" spans="1:5" ht="33" customHeight="1">
      <c r="A350" s="177" t="s">
        <v>419</v>
      </c>
      <c r="B350" s="178">
        <v>17628</v>
      </c>
      <c r="C350" s="193">
        <f>SUM(C351:C352)</f>
        <v>9222</v>
      </c>
      <c r="D350" s="170">
        <f t="shared" si="12"/>
        <v>-47.7</v>
      </c>
      <c r="E350" s="179"/>
    </row>
    <row r="351" spans="1:5" ht="39" customHeight="1">
      <c r="A351" s="180" t="s">
        <v>420</v>
      </c>
      <c r="B351" s="178">
        <v>17528</v>
      </c>
      <c r="C351" s="193">
        <v>7994</v>
      </c>
      <c r="D351" s="170">
        <f t="shared" si="12"/>
        <v>-54.4</v>
      </c>
      <c r="E351" s="181" t="s">
        <v>421</v>
      </c>
    </row>
    <row r="352" spans="1:5" ht="33" customHeight="1">
      <c r="A352" s="180" t="s">
        <v>422</v>
      </c>
      <c r="B352" s="178">
        <v>100</v>
      </c>
      <c r="C352" s="193">
        <v>1228</v>
      </c>
      <c r="D352" s="170">
        <f t="shared" si="12"/>
        <v>1128</v>
      </c>
      <c r="E352" s="179"/>
    </row>
    <row r="353" spans="1:5" ht="33" customHeight="1">
      <c r="A353" s="177" t="s">
        <v>423</v>
      </c>
      <c r="B353" s="178">
        <v>4437</v>
      </c>
      <c r="C353" s="193">
        <f>SUM(C354:C361)</f>
        <v>7753</v>
      </c>
      <c r="D353" s="170">
        <f t="shared" si="12"/>
        <v>74.7</v>
      </c>
      <c r="E353" s="179"/>
    </row>
    <row r="354" spans="1:5" ht="33" customHeight="1">
      <c r="A354" s="180" t="s">
        <v>424</v>
      </c>
      <c r="B354" s="178">
        <v>1631</v>
      </c>
      <c r="C354" s="193">
        <v>1128</v>
      </c>
      <c r="D354" s="170">
        <f t="shared" si="12"/>
        <v>-30.8</v>
      </c>
      <c r="E354" s="179"/>
    </row>
    <row r="355" spans="1:5" ht="33" customHeight="1">
      <c r="A355" s="180" t="s">
        <v>425</v>
      </c>
      <c r="B355" s="178">
        <v>804</v>
      </c>
      <c r="C355" s="193">
        <v>655</v>
      </c>
      <c r="D355" s="170">
        <f t="shared" si="12"/>
        <v>-18.5</v>
      </c>
      <c r="E355" s="179"/>
    </row>
    <row r="356" spans="1:5" ht="33" customHeight="1">
      <c r="A356" s="180" t="s">
        <v>426</v>
      </c>
      <c r="B356" s="178">
        <v>90</v>
      </c>
      <c r="C356" s="193">
        <f>287-10</f>
        <v>277</v>
      </c>
      <c r="D356" s="170">
        <f t="shared" si="12"/>
        <v>207.8</v>
      </c>
      <c r="E356" s="179"/>
    </row>
    <row r="357" spans="1:5" ht="33" customHeight="1">
      <c r="A357" s="180" t="s">
        <v>427</v>
      </c>
      <c r="B357" s="178">
        <v>751</v>
      </c>
      <c r="C357" s="193">
        <v>537</v>
      </c>
      <c r="D357" s="170">
        <f t="shared" si="12"/>
        <v>-28.5</v>
      </c>
      <c r="E357" s="179"/>
    </row>
    <row r="358" spans="1:5" ht="33" customHeight="1">
      <c r="A358" s="180" t="s">
        <v>428</v>
      </c>
      <c r="B358" s="178"/>
      <c r="C358" s="193">
        <v>3439</v>
      </c>
      <c r="D358" s="170"/>
      <c r="E358" s="181" t="s">
        <v>429</v>
      </c>
    </row>
    <row r="359" spans="1:5" ht="33" customHeight="1">
      <c r="A359" s="180" t="s">
        <v>430</v>
      </c>
      <c r="B359" s="178">
        <v>1065</v>
      </c>
      <c r="C359" s="193">
        <v>1090</v>
      </c>
      <c r="D359" s="170">
        <f aca="true" t="shared" si="13" ref="D359:D382">C359/B359*100-100</f>
        <v>2.3</v>
      </c>
      <c r="E359" s="179"/>
    </row>
    <row r="360" spans="1:5" ht="33" customHeight="1">
      <c r="A360" s="180" t="s">
        <v>431</v>
      </c>
      <c r="B360" s="178">
        <v>50</v>
      </c>
      <c r="C360" s="193">
        <v>80</v>
      </c>
      <c r="D360" s="170">
        <f t="shared" si="13"/>
        <v>60</v>
      </c>
      <c r="E360" s="179"/>
    </row>
    <row r="361" spans="1:5" ht="33" customHeight="1">
      <c r="A361" s="180" t="s">
        <v>432</v>
      </c>
      <c r="B361" s="178">
        <v>45</v>
      </c>
      <c r="C361" s="193">
        <v>547</v>
      </c>
      <c r="D361" s="170">
        <f t="shared" si="13"/>
        <v>1115.6</v>
      </c>
      <c r="E361" s="179"/>
    </row>
    <row r="362" spans="1:5" ht="33" customHeight="1">
      <c r="A362" s="177" t="s">
        <v>433</v>
      </c>
      <c r="B362" s="178">
        <v>32213</v>
      </c>
      <c r="C362" s="193">
        <f>SUM(C363:C370)</f>
        <v>0</v>
      </c>
      <c r="D362" s="170">
        <f t="shared" si="13"/>
        <v>-100</v>
      </c>
      <c r="E362" s="179"/>
    </row>
    <row r="363" spans="1:5" ht="33" customHeight="1">
      <c r="A363" s="180" t="s">
        <v>434</v>
      </c>
      <c r="B363" s="178">
        <v>2387</v>
      </c>
      <c r="C363" s="193"/>
      <c r="D363" s="170">
        <f t="shared" si="13"/>
        <v>-100</v>
      </c>
      <c r="E363" s="179" t="s">
        <v>435</v>
      </c>
    </row>
    <row r="364" spans="1:5" ht="33" customHeight="1">
      <c r="A364" s="180" t="s">
        <v>436</v>
      </c>
      <c r="B364" s="178">
        <v>860</v>
      </c>
      <c r="C364" s="193"/>
      <c r="D364" s="170">
        <f t="shared" si="13"/>
        <v>-100</v>
      </c>
      <c r="E364" s="179" t="s">
        <v>435</v>
      </c>
    </row>
    <row r="365" spans="1:5" ht="33" customHeight="1">
      <c r="A365" s="180" t="s">
        <v>437</v>
      </c>
      <c r="B365" s="178">
        <v>803</v>
      </c>
      <c r="C365" s="193"/>
      <c r="D365" s="170">
        <f t="shared" si="13"/>
        <v>-100</v>
      </c>
      <c r="E365" s="179" t="s">
        <v>435</v>
      </c>
    </row>
    <row r="366" spans="1:5" ht="33" customHeight="1">
      <c r="A366" s="180" t="s">
        <v>438</v>
      </c>
      <c r="B366" s="178">
        <v>172</v>
      </c>
      <c r="C366" s="193"/>
      <c r="D366" s="170">
        <f t="shared" si="13"/>
        <v>-100</v>
      </c>
      <c r="E366" s="179" t="s">
        <v>435</v>
      </c>
    </row>
    <row r="367" spans="1:5" ht="33" customHeight="1">
      <c r="A367" s="180" t="s">
        <v>439</v>
      </c>
      <c r="B367" s="178">
        <v>26037</v>
      </c>
      <c r="C367" s="193"/>
      <c r="D367" s="170">
        <f t="shared" si="13"/>
        <v>-100</v>
      </c>
      <c r="E367" s="179" t="s">
        <v>435</v>
      </c>
    </row>
    <row r="368" spans="1:5" ht="33" customHeight="1">
      <c r="A368" s="180" t="s">
        <v>440</v>
      </c>
      <c r="B368" s="178">
        <v>1065</v>
      </c>
      <c r="C368" s="193"/>
      <c r="D368" s="170">
        <f t="shared" si="13"/>
        <v>-100</v>
      </c>
      <c r="E368" s="179" t="s">
        <v>435</v>
      </c>
    </row>
    <row r="369" spans="1:5" ht="33" customHeight="1">
      <c r="A369" s="180" t="s">
        <v>441</v>
      </c>
      <c r="B369" s="178">
        <v>85</v>
      </c>
      <c r="C369" s="193"/>
      <c r="D369" s="170">
        <f t="shared" si="13"/>
        <v>-100</v>
      </c>
      <c r="E369" s="179" t="s">
        <v>435</v>
      </c>
    </row>
    <row r="370" spans="1:5" ht="33" customHeight="1">
      <c r="A370" s="180" t="s">
        <v>442</v>
      </c>
      <c r="B370" s="178">
        <v>805</v>
      </c>
      <c r="C370" s="193"/>
      <c r="D370" s="170">
        <f t="shared" si="13"/>
        <v>-100</v>
      </c>
      <c r="E370" s="179" t="s">
        <v>435</v>
      </c>
    </row>
    <row r="371" spans="1:5" ht="33" customHeight="1">
      <c r="A371" s="177" t="s">
        <v>443</v>
      </c>
      <c r="B371" s="178">
        <v>294</v>
      </c>
      <c r="C371" s="193">
        <f>SUM(C372)</f>
        <v>400</v>
      </c>
      <c r="D371" s="170">
        <f t="shared" si="13"/>
        <v>36.1</v>
      </c>
      <c r="E371" s="179"/>
    </row>
    <row r="372" spans="1:5" ht="33" customHeight="1">
      <c r="A372" s="180" t="s">
        <v>444</v>
      </c>
      <c r="B372" s="178">
        <v>294</v>
      </c>
      <c r="C372" s="193">
        <f>460-210+150</f>
        <v>400</v>
      </c>
      <c r="D372" s="170">
        <f t="shared" si="13"/>
        <v>36.1</v>
      </c>
      <c r="E372" s="179"/>
    </row>
    <row r="373" spans="1:5" ht="33" customHeight="1">
      <c r="A373" s="177" t="s">
        <v>445</v>
      </c>
      <c r="B373" s="178">
        <v>6423</v>
      </c>
      <c r="C373" s="193">
        <v>3949</v>
      </c>
      <c r="D373" s="170">
        <f t="shared" si="13"/>
        <v>-38.5</v>
      </c>
      <c r="E373" s="179"/>
    </row>
    <row r="374" spans="1:5" ht="33" customHeight="1">
      <c r="A374" s="180" t="s">
        <v>446</v>
      </c>
      <c r="B374" s="178">
        <v>373</v>
      </c>
      <c r="C374" s="193">
        <v>382</v>
      </c>
      <c r="D374" s="170">
        <f t="shared" si="13"/>
        <v>2.4</v>
      </c>
      <c r="E374" s="179"/>
    </row>
    <row r="375" spans="1:5" ht="33" customHeight="1">
      <c r="A375" s="180" t="s">
        <v>447</v>
      </c>
      <c r="B375" s="178">
        <v>4800</v>
      </c>
      <c r="C375" s="193">
        <v>1155</v>
      </c>
      <c r="D375" s="170">
        <f t="shared" si="13"/>
        <v>-75.9</v>
      </c>
      <c r="E375" s="179"/>
    </row>
    <row r="376" spans="1:5" ht="33" customHeight="1">
      <c r="A376" s="180" t="s">
        <v>448</v>
      </c>
      <c r="B376" s="178">
        <v>1251</v>
      </c>
      <c r="C376" s="193">
        <v>2412</v>
      </c>
      <c r="D376" s="170">
        <f t="shared" si="13"/>
        <v>92.8</v>
      </c>
      <c r="E376" s="179"/>
    </row>
    <row r="377" spans="1:5" ht="33" customHeight="1">
      <c r="A377" s="177" t="s">
        <v>449</v>
      </c>
      <c r="B377" s="178">
        <v>1025</v>
      </c>
      <c r="C377" s="193">
        <v>1311</v>
      </c>
      <c r="D377" s="170">
        <f t="shared" si="13"/>
        <v>27.9</v>
      </c>
      <c r="E377" s="179"/>
    </row>
    <row r="378" spans="1:5" ht="33" customHeight="1">
      <c r="A378" s="180" t="s">
        <v>450</v>
      </c>
      <c r="B378" s="178">
        <v>120</v>
      </c>
      <c r="C378" s="193">
        <v>120</v>
      </c>
      <c r="D378" s="170">
        <f t="shared" si="13"/>
        <v>0</v>
      </c>
      <c r="E378" s="179"/>
    </row>
    <row r="379" spans="1:5" ht="33" customHeight="1">
      <c r="A379" s="180" t="s">
        <v>451</v>
      </c>
      <c r="B379" s="178">
        <v>15</v>
      </c>
      <c r="C379" s="193"/>
      <c r="D379" s="170">
        <f t="shared" si="13"/>
        <v>-100</v>
      </c>
      <c r="E379" s="179"/>
    </row>
    <row r="380" spans="1:5" ht="33" customHeight="1">
      <c r="A380" s="180" t="s">
        <v>452</v>
      </c>
      <c r="B380" s="178">
        <v>196</v>
      </c>
      <c r="C380" s="193">
        <v>421</v>
      </c>
      <c r="D380" s="170">
        <f t="shared" si="13"/>
        <v>114.8</v>
      </c>
      <c r="E380" s="179"/>
    </row>
    <row r="381" spans="1:5" ht="33" customHeight="1">
      <c r="A381" s="180" t="s">
        <v>453</v>
      </c>
      <c r="B381" s="178">
        <v>261</v>
      </c>
      <c r="C381" s="193">
        <v>237</v>
      </c>
      <c r="D381" s="170">
        <f t="shared" si="13"/>
        <v>-9.2</v>
      </c>
      <c r="E381" s="179"/>
    </row>
    <row r="382" spans="1:5" ht="33" customHeight="1">
      <c r="A382" s="180" t="s">
        <v>454</v>
      </c>
      <c r="B382" s="178">
        <v>434</v>
      </c>
      <c r="C382" s="193">
        <v>533</v>
      </c>
      <c r="D382" s="170">
        <f t="shared" si="13"/>
        <v>22.8</v>
      </c>
      <c r="E382" s="179"/>
    </row>
    <row r="383" spans="1:5" ht="33" customHeight="1">
      <c r="A383" s="177" t="s">
        <v>455</v>
      </c>
      <c r="B383" s="193">
        <f>SUM(B384:B387)</f>
        <v>0</v>
      </c>
      <c r="C383" s="193">
        <f>SUM(C384:C387)</f>
        <v>6197</v>
      </c>
      <c r="D383" s="170"/>
      <c r="E383" s="179"/>
    </row>
    <row r="384" spans="1:5" ht="33" customHeight="1">
      <c r="A384" s="180" t="s">
        <v>456</v>
      </c>
      <c r="B384" s="178"/>
      <c r="C384" s="193">
        <f>2728+23</f>
        <v>2751</v>
      </c>
      <c r="D384" s="170"/>
      <c r="E384" s="179" t="s">
        <v>435</v>
      </c>
    </row>
    <row r="385" spans="1:5" ht="33" customHeight="1">
      <c r="A385" s="180" t="s">
        <v>457</v>
      </c>
      <c r="B385" s="178"/>
      <c r="C385" s="193">
        <f>1635+52</f>
        <v>1687</v>
      </c>
      <c r="D385" s="170"/>
      <c r="E385" s="179" t="s">
        <v>435</v>
      </c>
    </row>
    <row r="386" spans="1:5" ht="33" customHeight="1">
      <c r="A386" s="180" t="s">
        <v>458</v>
      </c>
      <c r="B386" s="178"/>
      <c r="C386" s="193">
        <f>916+8</f>
        <v>924</v>
      </c>
      <c r="D386" s="170"/>
      <c r="E386" s="179" t="s">
        <v>435</v>
      </c>
    </row>
    <row r="387" spans="1:5" ht="33" customHeight="1">
      <c r="A387" s="180" t="s">
        <v>459</v>
      </c>
      <c r="B387" s="178"/>
      <c r="C387" s="193">
        <v>835</v>
      </c>
      <c r="D387" s="170"/>
      <c r="E387" s="179" t="s">
        <v>435</v>
      </c>
    </row>
    <row r="388" spans="1:5" ht="33" customHeight="1">
      <c r="A388" s="177" t="s">
        <v>460</v>
      </c>
      <c r="B388" s="178"/>
      <c r="C388" s="193">
        <v>26518</v>
      </c>
      <c r="D388" s="170"/>
      <c r="E388" s="179"/>
    </row>
    <row r="389" spans="1:5" ht="33" customHeight="1">
      <c r="A389" s="180" t="s">
        <v>461</v>
      </c>
      <c r="B389" s="178"/>
      <c r="C389" s="193">
        <v>26518</v>
      </c>
      <c r="D389" s="170"/>
      <c r="E389" s="179" t="s">
        <v>435</v>
      </c>
    </row>
    <row r="390" spans="1:5" ht="33" customHeight="1">
      <c r="A390" s="177" t="s">
        <v>462</v>
      </c>
      <c r="B390" s="178"/>
      <c r="C390" s="194">
        <v>1150</v>
      </c>
      <c r="D390" s="170"/>
      <c r="E390" s="179"/>
    </row>
    <row r="391" spans="1:5" ht="33" customHeight="1">
      <c r="A391" s="180" t="s">
        <v>463</v>
      </c>
      <c r="B391" s="178"/>
      <c r="C391" s="193">
        <v>1065</v>
      </c>
      <c r="D391" s="170"/>
      <c r="E391" s="179" t="s">
        <v>435</v>
      </c>
    </row>
    <row r="392" spans="1:5" ht="33" customHeight="1">
      <c r="A392" s="180" t="s">
        <v>464</v>
      </c>
      <c r="B392" s="178"/>
      <c r="C392" s="193">
        <v>85</v>
      </c>
      <c r="D392" s="170"/>
      <c r="E392" s="179" t="s">
        <v>435</v>
      </c>
    </row>
    <row r="393" spans="1:5" ht="33" customHeight="1">
      <c r="A393" s="177" t="s">
        <v>465</v>
      </c>
      <c r="B393" s="178"/>
      <c r="C393" s="193">
        <v>232</v>
      </c>
      <c r="D393" s="170"/>
      <c r="E393" s="179"/>
    </row>
    <row r="394" spans="1:5" ht="33" customHeight="1">
      <c r="A394" s="180" t="s">
        <v>466</v>
      </c>
      <c r="B394" s="178"/>
      <c r="C394" s="193">
        <v>232</v>
      </c>
      <c r="D394" s="170"/>
      <c r="E394" s="179" t="s">
        <v>435</v>
      </c>
    </row>
    <row r="395" spans="1:5" ht="33" customHeight="1">
      <c r="A395" s="177" t="s">
        <v>467</v>
      </c>
      <c r="B395" s="178">
        <v>30</v>
      </c>
      <c r="C395" s="193">
        <v>2588</v>
      </c>
      <c r="D395" s="170">
        <f aca="true" t="shared" si="14" ref="D395:D406">C395/B395*100-100</f>
        <v>8526.7</v>
      </c>
      <c r="E395" s="179"/>
    </row>
    <row r="396" spans="1:5" ht="33" customHeight="1">
      <c r="A396" s="180" t="s">
        <v>468</v>
      </c>
      <c r="B396" s="178">
        <v>30</v>
      </c>
      <c r="C396" s="193">
        <v>2588</v>
      </c>
      <c r="D396" s="170">
        <f t="shared" si="14"/>
        <v>8526.7</v>
      </c>
      <c r="E396" s="179"/>
    </row>
    <row r="397" spans="1:5" ht="33" customHeight="1">
      <c r="A397" s="173" t="s">
        <v>469</v>
      </c>
      <c r="B397" s="174">
        <f>B398+B404+B406+B411+B413+B416+B418</f>
        <v>7369</v>
      </c>
      <c r="C397" s="174">
        <f>C398+C404+C406+C411+C413+C416+C418</f>
        <v>8957</v>
      </c>
      <c r="D397" s="175">
        <f t="shared" si="14"/>
        <v>21.5</v>
      </c>
      <c r="E397" s="176"/>
    </row>
    <row r="398" spans="1:5" ht="33" customHeight="1">
      <c r="A398" s="177" t="s">
        <v>470</v>
      </c>
      <c r="B398" s="178">
        <v>2087</v>
      </c>
      <c r="C398" s="193">
        <v>1559</v>
      </c>
      <c r="D398" s="170">
        <f t="shared" si="14"/>
        <v>-25.3</v>
      </c>
      <c r="E398" s="179"/>
    </row>
    <row r="399" spans="1:5" ht="33" customHeight="1">
      <c r="A399" s="180" t="s">
        <v>471</v>
      </c>
      <c r="B399" s="178">
        <v>1560</v>
      </c>
      <c r="C399" s="193">
        <v>1194</v>
      </c>
      <c r="D399" s="170">
        <f t="shared" si="14"/>
        <v>-23.5</v>
      </c>
      <c r="E399" s="179"/>
    </row>
    <row r="400" spans="1:5" ht="33" customHeight="1">
      <c r="A400" s="180" t="s">
        <v>472</v>
      </c>
      <c r="B400" s="178">
        <v>130</v>
      </c>
      <c r="C400" s="193">
        <v>140</v>
      </c>
      <c r="D400" s="170">
        <f t="shared" si="14"/>
        <v>7.7</v>
      </c>
      <c r="E400" s="179"/>
    </row>
    <row r="401" spans="1:5" ht="33" customHeight="1">
      <c r="A401" s="180" t="s">
        <v>473</v>
      </c>
      <c r="B401" s="178">
        <v>195</v>
      </c>
      <c r="C401" s="193">
        <v>195</v>
      </c>
      <c r="D401" s="170">
        <f t="shared" si="14"/>
        <v>0</v>
      </c>
      <c r="E401" s="179"/>
    </row>
    <row r="402" spans="1:5" ht="33" customHeight="1">
      <c r="A402" s="180" t="s">
        <v>474</v>
      </c>
      <c r="B402" s="178">
        <v>167</v>
      </c>
      <c r="C402" s="193"/>
      <c r="D402" s="170">
        <f t="shared" si="14"/>
        <v>-100</v>
      </c>
      <c r="E402" s="179" t="s">
        <v>475</v>
      </c>
    </row>
    <row r="403" spans="1:5" ht="33" customHeight="1">
      <c r="A403" s="180" t="s">
        <v>476</v>
      </c>
      <c r="B403" s="178">
        <v>35</v>
      </c>
      <c r="C403" s="193">
        <v>30</v>
      </c>
      <c r="D403" s="170">
        <f t="shared" si="14"/>
        <v>-14.3</v>
      </c>
      <c r="E403" s="179"/>
    </row>
    <row r="404" spans="1:5" ht="33" customHeight="1">
      <c r="A404" s="177" t="s">
        <v>477</v>
      </c>
      <c r="B404" s="178">
        <v>60</v>
      </c>
      <c r="C404" s="193">
        <v>202</v>
      </c>
      <c r="D404" s="170">
        <f t="shared" si="14"/>
        <v>236.7</v>
      </c>
      <c r="E404" s="179"/>
    </row>
    <row r="405" spans="1:5" ht="33" customHeight="1">
      <c r="A405" s="180" t="s">
        <v>478</v>
      </c>
      <c r="B405" s="178">
        <v>60</v>
      </c>
      <c r="C405" s="193">
        <v>202</v>
      </c>
      <c r="D405" s="170">
        <f t="shared" si="14"/>
        <v>236.7</v>
      </c>
      <c r="E405" s="179"/>
    </row>
    <row r="406" spans="1:5" ht="33" customHeight="1">
      <c r="A406" s="177" t="s">
        <v>479</v>
      </c>
      <c r="B406" s="193">
        <f>SUM(B407:B410)</f>
        <v>781</v>
      </c>
      <c r="C406" s="193">
        <f>SUM(C407:C410)</f>
        <v>1901</v>
      </c>
      <c r="D406" s="170">
        <f t="shared" si="14"/>
        <v>143.4</v>
      </c>
      <c r="E406" s="179"/>
    </row>
    <row r="407" spans="1:5" ht="33" customHeight="1">
      <c r="A407" s="180" t="s">
        <v>480</v>
      </c>
      <c r="B407" s="178"/>
      <c r="C407" s="193">
        <v>180</v>
      </c>
      <c r="D407" s="170"/>
      <c r="E407" s="179"/>
    </row>
    <row r="408" spans="1:5" ht="33" customHeight="1">
      <c r="A408" s="180" t="s">
        <v>481</v>
      </c>
      <c r="B408" s="178">
        <v>119</v>
      </c>
      <c r="C408" s="193">
        <v>1367</v>
      </c>
      <c r="D408" s="170">
        <f aca="true" t="shared" si="15" ref="D408:D414">C408/B408*100-100</f>
        <v>1048.7</v>
      </c>
      <c r="E408" s="179"/>
    </row>
    <row r="409" spans="1:5" ht="33" customHeight="1">
      <c r="A409" s="180" t="s">
        <v>482</v>
      </c>
      <c r="B409" s="178">
        <v>662</v>
      </c>
      <c r="C409" s="193">
        <v>304</v>
      </c>
      <c r="D409" s="170">
        <f t="shared" si="15"/>
        <v>-54.1</v>
      </c>
      <c r="E409" s="179"/>
    </row>
    <row r="410" spans="1:5" ht="33" customHeight="1">
      <c r="A410" s="180" t="s">
        <v>483</v>
      </c>
      <c r="B410" s="178"/>
      <c r="C410" s="193">
        <v>50</v>
      </c>
      <c r="D410" s="170"/>
      <c r="E410" s="179"/>
    </row>
    <row r="411" spans="1:5" ht="33" customHeight="1">
      <c r="A411" s="177" t="s">
        <v>484</v>
      </c>
      <c r="B411" s="178">
        <v>528</v>
      </c>
      <c r="C411" s="193">
        <v>0</v>
      </c>
      <c r="D411" s="170">
        <f t="shared" si="15"/>
        <v>-100</v>
      </c>
      <c r="E411" s="179"/>
    </row>
    <row r="412" spans="1:5" ht="33" customHeight="1">
      <c r="A412" s="180" t="s">
        <v>485</v>
      </c>
      <c r="B412" s="178">
        <v>528</v>
      </c>
      <c r="C412" s="193"/>
      <c r="D412" s="170">
        <f t="shared" si="15"/>
        <v>-100</v>
      </c>
      <c r="E412" s="179" t="s">
        <v>486</v>
      </c>
    </row>
    <row r="413" spans="1:5" ht="33" customHeight="1">
      <c r="A413" s="177" t="s">
        <v>487</v>
      </c>
      <c r="B413" s="178">
        <v>110</v>
      </c>
      <c r="C413" s="193">
        <v>119</v>
      </c>
      <c r="D413" s="170">
        <f t="shared" si="15"/>
        <v>8.2</v>
      </c>
      <c r="E413" s="179"/>
    </row>
    <row r="414" spans="1:5" ht="33" customHeight="1">
      <c r="A414" s="180" t="s">
        <v>488</v>
      </c>
      <c r="B414" s="178">
        <v>110</v>
      </c>
      <c r="C414" s="193">
        <v>114</v>
      </c>
      <c r="D414" s="170">
        <f t="shared" si="15"/>
        <v>3.6</v>
      </c>
      <c r="E414" s="179"/>
    </row>
    <row r="415" spans="1:5" ht="33" customHeight="1">
      <c r="A415" s="180" t="s">
        <v>489</v>
      </c>
      <c r="B415" s="178"/>
      <c r="C415" s="193">
        <v>5</v>
      </c>
      <c r="D415" s="170"/>
      <c r="E415" s="179"/>
    </row>
    <row r="416" spans="1:5" ht="33" customHeight="1">
      <c r="A416" s="177" t="s">
        <v>490</v>
      </c>
      <c r="B416" s="178">
        <f>SUM(B417)</f>
        <v>955</v>
      </c>
      <c r="C416" s="178">
        <f>SUM(C417)</f>
        <v>470</v>
      </c>
      <c r="D416" s="170">
        <f aca="true" t="shared" si="16" ref="D416:D465">C416/B416*100-100</f>
        <v>-50.8</v>
      </c>
      <c r="E416" s="179"/>
    </row>
    <row r="417" spans="1:5" ht="33" customHeight="1">
      <c r="A417" s="180" t="s">
        <v>491</v>
      </c>
      <c r="B417" s="178">
        <v>955</v>
      </c>
      <c r="C417" s="193">
        <v>470</v>
      </c>
      <c r="D417" s="170">
        <f t="shared" si="16"/>
        <v>-50.8</v>
      </c>
      <c r="E417" s="179" t="s">
        <v>148</v>
      </c>
    </row>
    <row r="418" spans="1:5" ht="33" customHeight="1">
      <c r="A418" s="177" t="s">
        <v>492</v>
      </c>
      <c r="B418" s="178">
        <v>2848</v>
      </c>
      <c r="C418" s="193">
        <v>4706</v>
      </c>
      <c r="D418" s="170">
        <f t="shared" si="16"/>
        <v>65.2</v>
      </c>
      <c r="E418" s="179"/>
    </row>
    <row r="419" spans="1:5" ht="33" customHeight="1">
      <c r="A419" s="180" t="s">
        <v>493</v>
      </c>
      <c r="B419" s="178">
        <v>2848</v>
      </c>
      <c r="C419" s="193">
        <v>4706</v>
      </c>
      <c r="D419" s="170">
        <f t="shared" si="16"/>
        <v>65.2</v>
      </c>
      <c r="E419" s="179"/>
    </row>
    <row r="420" spans="1:5" ht="33" customHeight="1">
      <c r="A420" s="173" t="s">
        <v>494</v>
      </c>
      <c r="B420" s="174">
        <f>SUM(B421,B426,B428,B431,B433,B435)</f>
        <v>19541</v>
      </c>
      <c r="C420" s="174">
        <f>B421+B426+C431+C433+C435</f>
        <v>12892</v>
      </c>
      <c r="D420" s="175">
        <f t="shared" si="16"/>
        <v>-34</v>
      </c>
      <c r="E420" s="176"/>
    </row>
    <row r="421" spans="1:5" ht="33" customHeight="1">
      <c r="A421" s="177" t="s">
        <v>495</v>
      </c>
      <c r="B421" s="178">
        <v>6319</v>
      </c>
      <c r="C421" s="193">
        <v>6117</v>
      </c>
      <c r="D421" s="170">
        <f t="shared" si="16"/>
        <v>-3.2</v>
      </c>
      <c r="E421" s="179"/>
    </row>
    <row r="422" spans="1:5" ht="33" customHeight="1">
      <c r="A422" s="180" t="s">
        <v>496</v>
      </c>
      <c r="B422" s="178">
        <v>831</v>
      </c>
      <c r="C422" s="193">
        <v>579</v>
      </c>
      <c r="D422" s="170">
        <f t="shared" si="16"/>
        <v>-30.3</v>
      </c>
      <c r="E422" s="179"/>
    </row>
    <row r="423" spans="1:5" ht="33" customHeight="1">
      <c r="A423" s="180" t="s">
        <v>497</v>
      </c>
      <c r="B423" s="178">
        <v>168</v>
      </c>
      <c r="C423" s="193">
        <v>556</v>
      </c>
      <c r="D423" s="170">
        <f t="shared" si="16"/>
        <v>231</v>
      </c>
      <c r="E423" s="179"/>
    </row>
    <row r="424" spans="1:5" ht="33" customHeight="1">
      <c r="A424" s="180" t="s">
        <v>498</v>
      </c>
      <c r="B424" s="178">
        <v>5058</v>
      </c>
      <c r="C424" s="193">
        <v>4545</v>
      </c>
      <c r="D424" s="170">
        <f t="shared" si="16"/>
        <v>-10.1</v>
      </c>
      <c r="E424" s="179"/>
    </row>
    <row r="425" spans="1:5" ht="33" customHeight="1">
      <c r="A425" s="180" t="s">
        <v>499</v>
      </c>
      <c r="B425" s="178">
        <v>263</v>
      </c>
      <c r="C425" s="193">
        <v>437</v>
      </c>
      <c r="D425" s="170">
        <f t="shared" si="16"/>
        <v>66.2</v>
      </c>
      <c r="E425" s="179"/>
    </row>
    <row r="426" spans="1:5" ht="33" customHeight="1">
      <c r="A426" s="177" t="s">
        <v>500</v>
      </c>
      <c r="B426" s="178">
        <v>1365</v>
      </c>
      <c r="C426" s="193">
        <v>1952</v>
      </c>
      <c r="D426" s="170">
        <f t="shared" si="16"/>
        <v>43</v>
      </c>
      <c r="E426" s="179"/>
    </row>
    <row r="427" spans="1:5" ht="33" customHeight="1">
      <c r="A427" s="180" t="s">
        <v>501</v>
      </c>
      <c r="B427" s="178">
        <v>1365</v>
      </c>
      <c r="C427" s="193">
        <v>1952</v>
      </c>
      <c r="D427" s="170">
        <f t="shared" si="16"/>
        <v>43</v>
      </c>
      <c r="E427" s="179"/>
    </row>
    <row r="428" spans="1:5" ht="33" customHeight="1">
      <c r="A428" s="177" t="s">
        <v>502</v>
      </c>
      <c r="B428" s="193">
        <f>SUM(B429:B430)</f>
        <v>6390</v>
      </c>
      <c r="C428" s="193">
        <f>SUM(C429:C430)</f>
        <v>670</v>
      </c>
      <c r="D428" s="170">
        <f t="shared" si="16"/>
        <v>-89.5</v>
      </c>
      <c r="E428" s="179"/>
    </row>
    <row r="429" spans="1:5" ht="33" customHeight="1">
      <c r="A429" s="180" t="s">
        <v>503</v>
      </c>
      <c r="B429" s="178">
        <f>14700-11200</f>
        <v>3500</v>
      </c>
      <c r="C429" s="193"/>
      <c r="D429" s="170">
        <f t="shared" si="16"/>
        <v>-100</v>
      </c>
      <c r="E429" s="179" t="s">
        <v>504</v>
      </c>
    </row>
    <row r="430" spans="1:5" ht="33" customHeight="1">
      <c r="A430" s="180" t="s">
        <v>505</v>
      </c>
      <c r="B430" s="178">
        <f>36470-33580</f>
        <v>2890</v>
      </c>
      <c r="C430" s="193">
        <v>670</v>
      </c>
      <c r="D430" s="170">
        <f t="shared" si="16"/>
        <v>-76.8</v>
      </c>
      <c r="E430" s="179" t="s">
        <v>506</v>
      </c>
    </row>
    <row r="431" spans="1:5" ht="33" customHeight="1">
      <c r="A431" s="177" t="s">
        <v>507</v>
      </c>
      <c r="B431" s="178">
        <v>4413</v>
      </c>
      <c r="C431" s="193">
        <v>2760</v>
      </c>
      <c r="D431" s="170">
        <f t="shared" si="16"/>
        <v>-37.5</v>
      </c>
      <c r="E431" s="179"/>
    </row>
    <row r="432" spans="1:5" ht="33" customHeight="1">
      <c r="A432" s="180" t="s">
        <v>508</v>
      </c>
      <c r="B432" s="178">
        <v>4413</v>
      </c>
      <c r="C432" s="193">
        <v>2760</v>
      </c>
      <c r="D432" s="170">
        <f t="shared" si="16"/>
        <v>-37.5</v>
      </c>
      <c r="E432" s="179" t="s">
        <v>509</v>
      </c>
    </row>
    <row r="433" spans="1:5" ht="33" customHeight="1">
      <c r="A433" s="177" t="s">
        <v>510</v>
      </c>
      <c r="B433" s="178">
        <v>488</v>
      </c>
      <c r="C433" s="193">
        <v>503</v>
      </c>
      <c r="D433" s="170">
        <f t="shared" si="16"/>
        <v>3.1</v>
      </c>
      <c r="E433" s="179"/>
    </row>
    <row r="434" spans="1:5" ht="33" customHeight="1">
      <c r="A434" s="180" t="s">
        <v>511</v>
      </c>
      <c r="B434" s="178">
        <v>488</v>
      </c>
      <c r="C434" s="193">
        <v>503</v>
      </c>
      <c r="D434" s="170">
        <f t="shared" si="16"/>
        <v>3.1</v>
      </c>
      <c r="E434" s="179"/>
    </row>
    <row r="435" spans="1:5" ht="33" customHeight="1">
      <c r="A435" s="177" t="s">
        <v>512</v>
      </c>
      <c r="B435" s="178">
        <f>SUM(B436)</f>
        <v>566</v>
      </c>
      <c r="C435" s="178">
        <f>SUM(C436)</f>
        <v>1945</v>
      </c>
      <c r="D435" s="170">
        <f t="shared" si="16"/>
        <v>243.6</v>
      </c>
      <c r="E435" s="179"/>
    </row>
    <row r="436" spans="1:5" ht="33" customHeight="1">
      <c r="A436" s="180" t="s">
        <v>513</v>
      </c>
      <c r="B436" s="178">
        <v>566</v>
      </c>
      <c r="C436" s="193">
        <f>97+1848</f>
        <v>1945</v>
      </c>
      <c r="D436" s="170">
        <f t="shared" si="16"/>
        <v>243.6</v>
      </c>
      <c r="E436" s="179"/>
    </row>
    <row r="437" spans="1:5" ht="33" customHeight="1">
      <c r="A437" s="173" t="s">
        <v>514</v>
      </c>
      <c r="B437" s="174">
        <f>B438+B450+B460+B474+B476+B479+B484+B486</f>
        <v>55591</v>
      </c>
      <c r="C437" s="174">
        <f>C438+C450+C460+C474+C476+C479+C484+C486</f>
        <v>45947</v>
      </c>
      <c r="D437" s="175">
        <f t="shared" si="16"/>
        <v>-17.3</v>
      </c>
      <c r="E437" s="195" t="s">
        <v>515</v>
      </c>
    </row>
    <row r="438" spans="1:5" ht="33" customHeight="1">
      <c r="A438" s="177" t="s">
        <v>516</v>
      </c>
      <c r="B438" s="193">
        <f>SUM(B439:B449)</f>
        <v>14803</v>
      </c>
      <c r="C438" s="193">
        <f>SUM(C439:C449)</f>
        <v>19223</v>
      </c>
      <c r="D438" s="170">
        <f t="shared" si="16"/>
        <v>29.9</v>
      </c>
      <c r="E438" s="179"/>
    </row>
    <row r="439" spans="1:5" ht="33" customHeight="1">
      <c r="A439" s="180" t="s">
        <v>517</v>
      </c>
      <c r="B439" s="178">
        <v>1753</v>
      </c>
      <c r="C439" s="193">
        <v>1124</v>
      </c>
      <c r="D439" s="170">
        <f t="shared" si="16"/>
        <v>-35.9</v>
      </c>
      <c r="E439" s="179"/>
    </row>
    <row r="440" spans="1:5" ht="33" customHeight="1">
      <c r="A440" s="180" t="s">
        <v>518</v>
      </c>
      <c r="B440" s="178">
        <v>10</v>
      </c>
      <c r="C440" s="193"/>
      <c r="D440" s="170">
        <f t="shared" si="16"/>
        <v>-100</v>
      </c>
      <c r="E440" s="179" t="s">
        <v>118</v>
      </c>
    </row>
    <row r="441" spans="1:5" ht="33" customHeight="1">
      <c r="A441" s="180" t="s">
        <v>519</v>
      </c>
      <c r="B441" s="178">
        <v>2986</v>
      </c>
      <c r="C441" s="193">
        <v>2230</v>
      </c>
      <c r="D441" s="170">
        <f t="shared" si="16"/>
        <v>-25.3</v>
      </c>
      <c r="E441" s="179"/>
    </row>
    <row r="442" spans="1:5" ht="33" customHeight="1">
      <c r="A442" s="180" t="s">
        <v>520</v>
      </c>
      <c r="B442" s="178">
        <v>171</v>
      </c>
      <c r="C442" s="193">
        <v>55</v>
      </c>
      <c r="D442" s="170">
        <f t="shared" si="16"/>
        <v>-67.8</v>
      </c>
      <c r="E442" s="179"/>
    </row>
    <row r="443" spans="1:5" ht="33" customHeight="1">
      <c r="A443" s="180" t="s">
        <v>521</v>
      </c>
      <c r="B443" s="178">
        <v>66</v>
      </c>
      <c r="C443" s="193">
        <v>31</v>
      </c>
      <c r="D443" s="170">
        <f t="shared" si="16"/>
        <v>-53</v>
      </c>
      <c r="E443" s="179"/>
    </row>
    <row r="444" spans="1:5" ht="33" customHeight="1">
      <c r="A444" s="180" t="s">
        <v>522</v>
      </c>
      <c r="B444" s="178">
        <v>58</v>
      </c>
      <c r="C444" s="193">
        <v>48</v>
      </c>
      <c r="D444" s="170">
        <f t="shared" si="16"/>
        <v>-17.2</v>
      </c>
      <c r="E444" s="179"/>
    </row>
    <row r="445" spans="1:5" ht="33" customHeight="1">
      <c r="A445" s="180" t="s">
        <v>523</v>
      </c>
      <c r="B445" s="178">
        <v>39</v>
      </c>
      <c r="C445" s="193">
        <v>61</v>
      </c>
      <c r="D445" s="170">
        <f t="shared" si="16"/>
        <v>56.4</v>
      </c>
      <c r="E445" s="179"/>
    </row>
    <row r="446" spans="1:5" ht="33" customHeight="1">
      <c r="A446" s="180" t="s">
        <v>524</v>
      </c>
      <c r="B446" s="178">
        <v>479</v>
      </c>
      <c r="C446" s="193">
        <v>414</v>
      </c>
      <c r="D446" s="170">
        <f t="shared" si="16"/>
        <v>-13.6</v>
      </c>
      <c r="E446" s="179"/>
    </row>
    <row r="447" spans="1:5" ht="33" customHeight="1">
      <c r="A447" s="180" t="s">
        <v>525</v>
      </c>
      <c r="B447" s="178">
        <v>962</v>
      </c>
      <c r="C447" s="193"/>
      <c r="D447" s="170">
        <f t="shared" si="16"/>
        <v>-100</v>
      </c>
      <c r="E447" s="179" t="s">
        <v>148</v>
      </c>
    </row>
    <row r="448" spans="1:5" ht="33" customHeight="1">
      <c r="A448" s="180" t="s">
        <v>526</v>
      </c>
      <c r="B448" s="178">
        <v>253</v>
      </c>
      <c r="C448" s="193">
        <v>145</v>
      </c>
      <c r="D448" s="170">
        <f t="shared" si="16"/>
        <v>-42.7</v>
      </c>
      <c r="E448" s="179"/>
    </row>
    <row r="449" spans="1:5" ht="33" customHeight="1">
      <c r="A449" s="180" t="s">
        <v>527</v>
      </c>
      <c r="B449" s="178">
        <v>8026</v>
      </c>
      <c r="C449" s="193">
        <f>14096+919+100</f>
        <v>15115</v>
      </c>
      <c r="D449" s="170">
        <f t="shared" si="16"/>
        <v>88.3</v>
      </c>
      <c r="E449" s="179"/>
    </row>
    <row r="450" spans="1:5" ht="33" customHeight="1">
      <c r="A450" s="177" t="s">
        <v>528</v>
      </c>
      <c r="B450" s="193">
        <f>SUM(B451:B459)</f>
        <v>4741</v>
      </c>
      <c r="C450" s="193">
        <f>SUM(C451:C459)</f>
        <v>3484</v>
      </c>
      <c r="D450" s="170">
        <f t="shared" si="16"/>
        <v>-26.5</v>
      </c>
      <c r="E450" s="179"/>
    </row>
    <row r="451" spans="1:5" ht="33" customHeight="1">
      <c r="A451" s="180" t="s">
        <v>529</v>
      </c>
      <c r="B451" s="178">
        <v>991</v>
      </c>
      <c r="C451" s="193">
        <v>644</v>
      </c>
      <c r="D451" s="170">
        <f t="shared" si="16"/>
        <v>-35</v>
      </c>
      <c r="E451" s="179"/>
    </row>
    <row r="452" spans="1:5" ht="33" customHeight="1">
      <c r="A452" s="180" t="s">
        <v>530</v>
      </c>
      <c r="B452" s="178">
        <v>747</v>
      </c>
      <c r="C452" s="193">
        <v>594</v>
      </c>
      <c r="D452" s="170">
        <f t="shared" si="16"/>
        <v>-20.5</v>
      </c>
      <c r="E452" s="179"/>
    </row>
    <row r="453" spans="1:5" ht="33" customHeight="1">
      <c r="A453" s="180" t="s">
        <v>531</v>
      </c>
      <c r="B453" s="178">
        <v>560</v>
      </c>
      <c r="C453" s="193">
        <v>352</v>
      </c>
      <c r="D453" s="170">
        <f t="shared" si="16"/>
        <v>-37.1</v>
      </c>
      <c r="E453" s="179"/>
    </row>
    <row r="454" spans="1:5" ht="33" customHeight="1">
      <c r="A454" s="180" t="s">
        <v>532</v>
      </c>
      <c r="B454" s="178">
        <v>30</v>
      </c>
      <c r="C454" s="193"/>
      <c r="D454" s="170">
        <f t="shared" si="16"/>
        <v>-100</v>
      </c>
      <c r="E454" s="179" t="s">
        <v>148</v>
      </c>
    </row>
    <row r="455" spans="1:5" ht="33" customHeight="1">
      <c r="A455" s="180" t="s">
        <v>533</v>
      </c>
      <c r="B455" s="178">
        <v>461</v>
      </c>
      <c r="C455" s="193">
        <v>97</v>
      </c>
      <c r="D455" s="170">
        <f t="shared" si="16"/>
        <v>-79</v>
      </c>
      <c r="E455" s="179"/>
    </row>
    <row r="456" spans="1:5" ht="33" customHeight="1">
      <c r="A456" s="180" t="s">
        <v>534</v>
      </c>
      <c r="B456" s="178">
        <v>1085</v>
      </c>
      <c r="C456" s="193"/>
      <c r="D456" s="170">
        <f t="shared" si="16"/>
        <v>-100</v>
      </c>
      <c r="E456" s="179" t="s">
        <v>148</v>
      </c>
    </row>
    <row r="457" spans="1:5" ht="33" customHeight="1">
      <c r="A457" s="180" t="s">
        <v>535</v>
      </c>
      <c r="B457" s="178">
        <v>54</v>
      </c>
      <c r="C457" s="193">
        <v>45</v>
      </c>
      <c r="D457" s="170">
        <f t="shared" si="16"/>
        <v>-16.7</v>
      </c>
      <c r="E457" s="179"/>
    </row>
    <row r="458" spans="1:5" ht="33" customHeight="1">
      <c r="A458" s="180" t="s">
        <v>536</v>
      </c>
      <c r="B458" s="178">
        <v>68</v>
      </c>
      <c r="C458" s="193">
        <v>5</v>
      </c>
      <c r="D458" s="170">
        <f t="shared" si="16"/>
        <v>-92.6</v>
      </c>
      <c r="E458" s="179"/>
    </row>
    <row r="459" spans="1:5" ht="33" customHeight="1">
      <c r="A459" s="180" t="s">
        <v>537</v>
      </c>
      <c r="B459" s="178">
        <v>745</v>
      </c>
      <c r="C459" s="193">
        <f>1456+291</f>
        <v>1747</v>
      </c>
      <c r="D459" s="170">
        <f t="shared" si="16"/>
        <v>134.5</v>
      </c>
      <c r="E459" s="179"/>
    </row>
    <row r="460" spans="1:5" ht="33" customHeight="1">
      <c r="A460" s="177" t="s">
        <v>538</v>
      </c>
      <c r="B460" s="193">
        <f>SUM(B461:B473)</f>
        <v>10160</v>
      </c>
      <c r="C460" s="193">
        <f>SUM(C461:C473)</f>
        <v>5314</v>
      </c>
      <c r="D460" s="170">
        <f t="shared" si="16"/>
        <v>-47.7</v>
      </c>
      <c r="E460" s="179"/>
    </row>
    <row r="461" spans="1:5" ht="33" customHeight="1">
      <c r="A461" s="180" t="s">
        <v>539</v>
      </c>
      <c r="B461" s="178">
        <v>507</v>
      </c>
      <c r="C461" s="193">
        <v>308</v>
      </c>
      <c r="D461" s="170">
        <f t="shared" si="16"/>
        <v>-39.3</v>
      </c>
      <c r="E461" s="179"/>
    </row>
    <row r="462" spans="1:5" ht="33" customHeight="1">
      <c r="A462" s="180" t="s">
        <v>540</v>
      </c>
      <c r="B462" s="178">
        <v>1290</v>
      </c>
      <c r="C462" s="193">
        <v>615</v>
      </c>
      <c r="D462" s="170">
        <f t="shared" si="16"/>
        <v>-52.3</v>
      </c>
      <c r="E462" s="179"/>
    </row>
    <row r="463" spans="1:5" ht="33" customHeight="1">
      <c r="A463" s="180" t="s">
        <v>541</v>
      </c>
      <c r="B463" s="178">
        <v>2719</v>
      </c>
      <c r="C463" s="193">
        <v>1036</v>
      </c>
      <c r="D463" s="170">
        <f t="shared" si="16"/>
        <v>-61.9</v>
      </c>
      <c r="E463" s="179" t="s">
        <v>515</v>
      </c>
    </row>
    <row r="464" spans="1:5" ht="33" customHeight="1">
      <c r="A464" s="180" t="s">
        <v>542</v>
      </c>
      <c r="B464" s="178">
        <v>2729</v>
      </c>
      <c r="C464" s="193">
        <v>660</v>
      </c>
      <c r="D464" s="170">
        <f t="shared" si="16"/>
        <v>-75.8</v>
      </c>
      <c r="E464" s="179" t="s">
        <v>515</v>
      </c>
    </row>
    <row r="465" spans="1:5" ht="33" customHeight="1">
      <c r="A465" s="180" t="s">
        <v>543</v>
      </c>
      <c r="B465" s="178">
        <v>20</v>
      </c>
      <c r="C465" s="193">
        <v>19</v>
      </c>
      <c r="D465" s="170">
        <f t="shared" si="16"/>
        <v>-5</v>
      </c>
      <c r="E465" s="179"/>
    </row>
    <row r="466" spans="1:5" ht="33" customHeight="1">
      <c r="A466" s="180" t="s">
        <v>544</v>
      </c>
      <c r="B466" s="178"/>
      <c r="C466" s="193">
        <v>87</v>
      </c>
      <c r="D466" s="170"/>
      <c r="E466" s="179"/>
    </row>
    <row r="467" spans="1:5" ht="33" customHeight="1">
      <c r="A467" s="180" t="s">
        <v>545</v>
      </c>
      <c r="B467" s="178">
        <v>204</v>
      </c>
      <c r="C467" s="193">
        <v>171</v>
      </c>
      <c r="D467" s="170">
        <f>C467/B467*100-100</f>
        <v>-16.2</v>
      </c>
      <c r="E467" s="179"/>
    </row>
    <row r="468" spans="1:5" ht="33" customHeight="1">
      <c r="A468" s="180" t="s">
        <v>546</v>
      </c>
      <c r="B468" s="178">
        <v>134</v>
      </c>
      <c r="C468" s="193">
        <v>130</v>
      </c>
      <c r="D468" s="170">
        <f>C468/B468*100-100</f>
        <v>-3</v>
      </c>
      <c r="E468" s="179"/>
    </row>
    <row r="469" spans="1:5" ht="33" customHeight="1">
      <c r="A469" s="180" t="s">
        <v>547</v>
      </c>
      <c r="B469" s="178">
        <v>87</v>
      </c>
      <c r="C469" s="193">
        <v>60</v>
      </c>
      <c r="D469" s="170">
        <f>C469/B469*100-100</f>
        <v>-31</v>
      </c>
      <c r="E469" s="179"/>
    </row>
    <row r="470" spans="1:5" ht="33" customHeight="1">
      <c r="A470" s="180" t="s">
        <v>548</v>
      </c>
      <c r="B470" s="178">
        <v>2107</v>
      </c>
      <c r="C470" s="193">
        <v>1200</v>
      </c>
      <c r="D470" s="170">
        <f>C470/B470*100-100</f>
        <v>-43</v>
      </c>
      <c r="E470" s="179" t="s">
        <v>515</v>
      </c>
    </row>
    <row r="471" spans="1:5" ht="33" customHeight="1">
      <c r="A471" s="180" t="s">
        <v>549</v>
      </c>
      <c r="B471" s="178"/>
      <c r="C471" s="193">
        <v>308</v>
      </c>
      <c r="D471" s="170"/>
      <c r="E471" s="179" t="s">
        <v>148</v>
      </c>
    </row>
    <row r="472" spans="1:5" ht="33" customHeight="1">
      <c r="A472" s="180" t="s">
        <v>550</v>
      </c>
      <c r="B472" s="178">
        <v>30</v>
      </c>
      <c r="C472" s="193"/>
      <c r="D472" s="170">
        <f aca="true" t="shared" si="17" ref="D472:D535">C472/B472*100-100</f>
        <v>-100</v>
      </c>
      <c r="E472" s="179" t="s">
        <v>148</v>
      </c>
    </row>
    <row r="473" spans="1:5" ht="33" customHeight="1">
      <c r="A473" s="180" t="s">
        <v>551</v>
      </c>
      <c r="B473" s="178">
        <v>333</v>
      </c>
      <c r="C473" s="193">
        <f>240+480</f>
        <v>720</v>
      </c>
      <c r="D473" s="170">
        <f t="shared" si="17"/>
        <v>116.2</v>
      </c>
      <c r="E473" s="179"/>
    </row>
    <row r="474" spans="1:5" ht="33" customHeight="1">
      <c r="A474" s="177" t="s">
        <v>552</v>
      </c>
      <c r="B474" s="193">
        <f>SUM(B475)</f>
        <v>641</v>
      </c>
      <c r="C474" s="193">
        <f>SUM(C475)</f>
        <v>730</v>
      </c>
      <c r="D474" s="170">
        <f t="shared" si="17"/>
        <v>13.9</v>
      </c>
      <c r="E474" s="179"/>
    </row>
    <row r="475" spans="1:5" ht="33" customHeight="1">
      <c r="A475" s="180" t="s">
        <v>553</v>
      </c>
      <c r="B475" s="178">
        <v>641</v>
      </c>
      <c r="C475" s="193">
        <f>710+20</f>
        <v>730</v>
      </c>
      <c r="D475" s="170">
        <f t="shared" si="17"/>
        <v>13.9</v>
      </c>
      <c r="E475" s="179"/>
    </row>
    <row r="476" spans="1:5" ht="33" customHeight="1">
      <c r="A476" s="177" t="s">
        <v>554</v>
      </c>
      <c r="B476" s="193">
        <f>SUM(B477:B478)</f>
        <v>135</v>
      </c>
      <c r="C476" s="193">
        <f>SUM(C477:C478)</f>
        <v>1523</v>
      </c>
      <c r="D476" s="170">
        <f t="shared" si="17"/>
        <v>1028.1</v>
      </c>
      <c r="E476" s="179"/>
    </row>
    <row r="477" spans="1:5" ht="33" customHeight="1">
      <c r="A477" s="180" t="s">
        <v>555</v>
      </c>
      <c r="B477" s="178">
        <v>85</v>
      </c>
      <c r="C477" s="193">
        <v>78</v>
      </c>
      <c r="D477" s="170">
        <f t="shared" si="17"/>
        <v>-8.2</v>
      </c>
      <c r="E477" s="179"/>
    </row>
    <row r="478" spans="1:5" ht="33" customHeight="1">
      <c r="A478" s="180" t="s">
        <v>556</v>
      </c>
      <c r="B478" s="178">
        <v>50</v>
      </c>
      <c r="C478" s="193">
        <f>50+1395</f>
        <v>1445</v>
      </c>
      <c r="D478" s="170">
        <f t="shared" si="17"/>
        <v>2790</v>
      </c>
      <c r="E478" s="179" t="s">
        <v>148</v>
      </c>
    </row>
    <row r="479" spans="1:5" ht="33" customHeight="1">
      <c r="A479" s="177" t="s">
        <v>557</v>
      </c>
      <c r="B479" s="193">
        <f>SUM(B480:B483)</f>
        <v>8744</v>
      </c>
      <c r="C479" s="193">
        <f>SUM(C480:C483)</f>
        <v>8433</v>
      </c>
      <c r="D479" s="170">
        <f t="shared" si="17"/>
        <v>-3.6</v>
      </c>
      <c r="E479" s="179"/>
    </row>
    <row r="480" spans="1:5" ht="33" customHeight="1">
      <c r="A480" s="180" t="s">
        <v>558</v>
      </c>
      <c r="B480" s="178">
        <v>3088</v>
      </c>
      <c r="C480" s="193">
        <f>600+1622</f>
        <v>2222</v>
      </c>
      <c r="D480" s="170">
        <f t="shared" si="17"/>
        <v>-28</v>
      </c>
      <c r="E480" s="179" t="s">
        <v>148</v>
      </c>
    </row>
    <row r="481" spans="1:5" ht="33" customHeight="1">
      <c r="A481" s="180" t="s">
        <v>559</v>
      </c>
      <c r="B481" s="178">
        <v>5656</v>
      </c>
      <c r="C481" s="193">
        <v>3900</v>
      </c>
      <c r="D481" s="170">
        <f t="shared" si="17"/>
        <v>-31</v>
      </c>
      <c r="E481" s="181" t="s">
        <v>560</v>
      </c>
    </row>
    <row r="482" spans="1:5" ht="33" customHeight="1">
      <c r="A482" s="180" t="s">
        <v>561</v>
      </c>
      <c r="B482" s="178"/>
      <c r="C482" s="193">
        <v>2210</v>
      </c>
      <c r="D482" s="170"/>
      <c r="E482" s="179" t="s">
        <v>148</v>
      </c>
    </row>
    <row r="483" spans="1:5" ht="33" customHeight="1">
      <c r="A483" s="180" t="s">
        <v>562</v>
      </c>
      <c r="B483" s="178"/>
      <c r="C483" s="193">
        <v>101</v>
      </c>
      <c r="D483" s="170"/>
      <c r="E483" s="179" t="s">
        <v>148</v>
      </c>
    </row>
    <row r="484" spans="1:5" ht="33" customHeight="1">
      <c r="A484" s="177" t="s">
        <v>563</v>
      </c>
      <c r="B484" s="178">
        <v>421</v>
      </c>
      <c r="C484" s="193"/>
      <c r="D484" s="170">
        <f t="shared" si="17"/>
        <v>-100</v>
      </c>
      <c r="E484" s="179"/>
    </row>
    <row r="485" spans="1:5" ht="33" customHeight="1">
      <c r="A485" s="180" t="s">
        <v>564</v>
      </c>
      <c r="B485" s="178">
        <v>421</v>
      </c>
      <c r="C485" s="193"/>
      <c r="D485" s="170">
        <f t="shared" si="17"/>
        <v>-100</v>
      </c>
      <c r="E485" s="179" t="s">
        <v>148</v>
      </c>
    </row>
    <row r="486" spans="1:5" ht="33" customHeight="1">
      <c r="A486" s="177" t="s">
        <v>565</v>
      </c>
      <c r="B486" s="193">
        <f>SUM(B487)</f>
        <v>15946</v>
      </c>
      <c r="C486" s="193">
        <f>SUM(C487)</f>
        <v>7240</v>
      </c>
      <c r="D486" s="170">
        <f t="shared" si="17"/>
        <v>-54.6</v>
      </c>
      <c r="E486" s="179"/>
    </row>
    <row r="487" spans="1:5" ht="33" customHeight="1">
      <c r="A487" s="180" t="s">
        <v>566</v>
      </c>
      <c r="B487" s="178">
        <v>15946</v>
      </c>
      <c r="C487" s="193">
        <f>6308+932</f>
        <v>7240</v>
      </c>
      <c r="D487" s="170">
        <f t="shared" si="17"/>
        <v>-54.6</v>
      </c>
      <c r="E487" s="179" t="s">
        <v>118</v>
      </c>
    </row>
    <row r="488" spans="1:5" ht="33" customHeight="1">
      <c r="A488" s="173" t="s">
        <v>567</v>
      </c>
      <c r="B488" s="174">
        <f>B489+B501+B504+B508+B510</f>
        <v>9277</v>
      </c>
      <c r="C488" s="174">
        <f>C489+C501+C504+C508+C510</f>
        <v>9116</v>
      </c>
      <c r="D488" s="175">
        <f t="shared" si="17"/>
        <v>-1.7</v>
      </c>
      <c r="E488" s="176"/>
    </row>
    <row r="489" spans="1:5" ht="33" customHeight="1">
      <c r="A489" s="177" t="s">
        <v>568</v>
      </c>
      <c r="B489" s="193">
        <f>SUM(B490:B500)</f>
        <v>7480</v>
      </c>
      <c r="C489" s="193">
        <f>SUM(C490:C500)</f>
        <v>7736</v>
      </c>
      <c r="D489" s="170">
        <f t="shared" si="17"/>
        <v>3.4</v>
      </c>
      <c r="E489" s="179"/>
    </row>
    <row r="490" spans="1:5" ht="33" customHeight="1">
      <c r="A490" s="180" t="s">
        <v>569</v>
      </c>
      <c r="B490" s="178">
        <v>454</v>
      </c>
      <c r="C490" s="193">
        <v>270</v>
      </c>
      <c r="D490" s="170">
        <f t="shared" si="17"/>
        <v>-40.5</v>
      </c>
      <c r="E490" s="179"/>
    </row>
    <row r="491" spans="1:5" ht="33" customHeight="1">
      <c r="A491" s="180" t="s">
        <v>570</v>
      </c>
      <c r="B491" s="178">
        <v>117</v>
      </c>
      <c r="C491" s="193">
        <v>227</v>
      </c>
      <c r="D491" s="170">
        <f t="shared" si="17"/>
        <v>94</v>
      </c>
      <c r="E491" s="179"/>
    </row>
    <row r="492" spans="1:5" ht="33" customHeight="1">
      <c r="A492" s="180" t="s">
        <v>571</v>
      </c>
      <c r="B492" s="178">
        <f>7000-7000</f>
        <v>0</v>
      </c>
      <c r="C492" s="193"/>
      <c r="D492" s="170"/>
      <c r="E492" s="179"/>
    </row>
    <row r="493" spans="1:5" ht="33" customHeight="1">
      <c r="A493" s="180" t="s">
        <v>572</v>
      </c>
      <c r="B493" s="178">
        <f>25594-25000</f>
        <v>594</v>
      </c>
      <c r="C493" s="193"/>
      <c r="D493" s="170">
        <f t="shared" si="17"/>
        <v>-100</v>
      </c>
      <c r="E493" s="179" t="s">
        <v>148</v>
      </c>
    </row>
    <row r="494" spans="1:5" ht="33" customHeight="1">
      <c r="A494" s="180" t="s">
        <v>573</v>
      </c>
      <c r="B494" s="178">
        <v>2913</v>
      </c>
      <c r="C494" s="193">
        <v>150</v>
      </c>
      <c r="D494" s="170">
        <f t="shared" si="17"/>
        <v>-94.9</v>
      </c>
      <c r="E494" s="179"/>
    </row>
    <row r="495" spans="1:5" ht="33" customHeight="1">
      <c r="A495" s="180" t="s">
        <v>574</v>
      </c>
      <c r="B495" s="178">
        <f>16633-16633</f>
        <v>0</v>
      </c>
      <c r="C495" s="193"/>
      <c r="D495" s="170"/>
      <c r="E495" s="179"/>
    </row>
    <row r="496" spans="1:5" ht="33" customHeight="1">
      <c r="A496" s="180" t="s">
        <v>575</v>
      </c>
      <c r="B496" s="178">
        <v>1265</v>
      </c>
      <c r="C496" s="193"/>
      <c r="D496" s="170">
        <f t="shared" si="17"/>
        <v>-100</v>
      </c>
      <c r="E496" s="179" t="s">
        <v>118</v>
      </c>
    </row>
    <row r="497" spans="1:5" ht="33" customHeight="1">
      <c r="A497" s="180" t="s">
        <v>576</v>
      </c>
      <c r="B497" s="178">
        <v>56</v>
      </c>
      <c r="C497" s="193"/>
      <c r="D497" s="170">
        <f t="shared" si="17"/>
        <v>-100</v>
      </c>
      <c r="E497" s="179" t="s">
        <v>118</v>
      </c>
    </row>
    <row r="498" spans="1:5" ht="33" customHeight="1">
      <c r="A498" s="180" t="s">
        <v>577</v>
      </c>
      <c r="B498" s="178">
        <v>1386</v>
      </c>
      <c r="C498" s="193"/>
      <c r="D498" s="170">
        <f t="shared" si="17"/>
        <v>-100</v>
      </c>
      <c r="E498" s="179" t="s">
        <v>118</v>
      </c>
    </row>
    <row r="499" spans="1:5" ht="33" customHeight="1">
      <c r="A499" s="180" t="s">
        <v>578</v>
      </c>
      <c r="B499" s="178">
        <v>615</v>
      </c>
      <c r="C499" s="193">
        <v>2952</v>
      </c>
      <c r="D499" s="170">
        <f t="shared" si="17"/>
        <v>380</v>
      </c>
      <c r="E499" s="179" t="s">
        <v>118</v>
      </c>
    </row>
    <row r="500" spans="1:5" ht="33" customHeight="1">
      <c r="A500" s="180" t="s">
        <v>579</v>
      </c>
      <c r="B500" s="178">
        <v>80</v>
      </c>
      <c r="C500" s="193">
        <f>24+4113</f>
        <v>4137</v>
      </c>
      <c r="D500" s="170">
        <f t="shared" si="17"/>
        <v>5071.3</v>
      </c>
      <c r="E500" s="179"/>
    </row>
    <row r="501" spans="1:5" ht="33" customHeight="1">
      <c r="A501" s="177" t="s">
        <v>580</v>
      </c>
      <c r="B501" s="193">
        <f>SUM(B502:B503)</f>
        <v>8</v>
      </c>
      <c r="C501" s="193">
        <f>SUM(C502:C503)</f>
        <v>0</v>
      </c>
      <c r="D501" s="170">
        <f t="shared" si="17"/>
        <v>-100</v>
      </c>
      <c r="E501" s="179"/>
    </row>
    <row r="502" spans="1:5" ht="33" customHeight="1">
      <c r="A502" s="180" t="s">
        <v>581</v>
      </c>
      <c r="B502" s="178">
        <v>8</v>
      </c>
      <c r="C502" s="193"/>
      <c r="D502" s="170">
        <f t="shared" si="17"/>
        <v>-100</v>
      </c>
      <c r="E502" s="179"/>
    </row>
    <row r="503" spans="1:5" ht="33" customHeight="1">
      <c r="A503" s="180" t="s">
        <v>582</v>
      </c>
      <c r="B503" s="178">
        <f>40000-40000</f>
        <v>0</v>
      </c>
      <c r="C503" s="193"/>
      <c r="D503" s="170"/>
      <c r="E503" s="179"/>
    </row>
    <row r="504" spans="1:5" ht="33" customHeight="1">
      <c r="A504" s="177" t="s">
        <v>583</v>
      </c>
      <c r="B504" s="193">
        <f>SUM(B505:B507)</f>
        <v>1117</v>
      </c>
      <c r="C504" s="193">
        <f>SUM(C505:C507)</f>
        <v>980</v>
      </c>
      <c r="D504" s="170">
        <f t="shared" si="17"/>
        <v>-12.3</v>
      </c>
      <c r="E504" s="179" t="s">
        <v>148</v>
      </c>
    </row>
    <row r="505" spans="1:5" ht="33" customHeight="1">
      <c r="A505" s="180" t="s">
        <v>584</v>
      </c>
      <c r="B505" s="178">
        <v>582</v>
      </c>
      <c r="C505" s="193">
        <v>500</v>
      </c>
      <c r="D505" s="170">
        <f t="shared" si="17"/>
        <v>-14.1</v>
      </c>
      <c r="E505" s="179"/>
    </row>
    <row r="506" spans="1:5" ht="33" customHeight="1">
      <c r="A506" s="180" t="s">
        <v>585</v>
      </c>
      <c r="B506" s="178">
        <v>187</v>
      </c>
      <c r="C506" s="193">
        <v>160</v>
      </c>
      <c r="D506" s="170">
        <f t="shared" si="17"/>
        <v>-14.4</v>
      </c>
      <c r="E506" s="179"/>
    </row>
    <row r="507" spans="1:5" ht="33" customHeight="1">
      <c r="A507" s="180" t="s">
        <v>586</v>
      </c>
      <c r="B507" s="178">
        <v>348</v>
      </c>
      <c r="C507" s="193">
        <v>320</v>
      </c>
      <c r="D507" s="170">
        <f t="shared" si="17"/>
        <v>-8</v>
      </c>
      <c r="E507" s="179"/>
    </row>
    <row r="508" spans="1:5" ht="33" customHeight="1">
      <c r="A508" s="177" t="s">
        <v>587</v>
      </c>
      <c r="B508" s="178">
        <v>214</v>
      </c>
      <c r="C508" s="193">
        <v>400</v>
      </c>
      <c r="D508" s="170">
        <f t="shared" si="17"/>
        <v>86.9</v>
      </c>
      <c r="E508" s="179"/>
    </row>
    <row r="509" spans="1:5" ht="33" customHeight="1">
      <c r="A509" s="180" t="s">
        <v>588</v>
      </c>
      <c r="B509" s="178">
        <v>214</v>
      </c>
      <c r="C509" s="193">
        <v>400</v>
      </c>
      <c r="D509" s="170">
        <f t="shared" si="17"/>
        <v>86.9</v>
      </c>
      <c r="E509" s="179"/>
    </row>
    <row r="510" spans="1:5" ht="33" customHeight="1">
      <c r="A510" s="177" t="s">
        <v>589</v>
      </c>
      <c r="B510" s="178">
        <v>458</v>
      </c>
      <c r="C510" s="193"/>
      <c r="D510" s="170">
        <f t="shared" si="17"/>
        <v>-100</v>
      </c>
      <c r="E510" s="179"/>
    </row>
    <row r="511" spans="1:5" ht="33" customHeight="1">
      <c r="A511" s="180" t="s">
        <v>590</v>
      </c>
      <c r="B511" s="178">
        <v>458</v>
      </c>
      <c r="C511" s="193"/>
      <c r="D511" s="170">
        <f t="shared" si="17"/>
        <v>-100</v>
      </c>
      <c r="E511" s="179" t="s">
        <v>148</v>
      </c>
    </row>
    <row r="512" spans="1:5" ht="33" customHeight="1">
      <c r="A512" s="173" t="s">
        <v>591</v>
      </c>
      <c r="B512" s="174">
        <f>SUM(B513,B515,B518,B522,B524)</f>
        <v>2885</v>
      </c>
      <c r="C512" s="174">
        <f>SUM(C513,C515,C518,C522,C524)</f>
        <v>1728</v>
      </c>
      <c r="D512" s="175">
        <f t="shared" si="17"/>
        <v>-40.1</v>
      </c>
      <c r="E512" s="176" t="s">
        <v>148</v>
      </c>
    </row>
    <row r="513" spans="1:5" ht="33" customHeight="1">
      <c r="A513" s="177" t="s">
        <v>592</v>
      </c>
      <c r="B513" s="178">
        <v>29</v>
      </c>
      <c r="C513" s="193">
        <v>31</v>
      </c>
      <c r="D513" s="170">
        <f t="shared" si="17"/>
        <v>6.9</v>
      </c>
      <c r="E513" s="179"/>
    </row>
    <row r="514" spans="1:5" ht="33" customHeight="1">
      <c r="A514" s="180" t="s">
        <v>593</v>
      </c>
      <c r="B514" s="178">
        <v>29</v>
      </c>
      <c r="C514" s="193">
        <v>31</v>
      </c>
      <c r="D514" s="170">
        <f t="shared" si="17"/>
        <v>6.9</v>
      </c>
      <c r="E514" s="179"/>
    </row>
    <row r="515" spans="1:5" ht="33" customHeight="1">
      <c r="A515" s="177" t="s">
        <v>594</v>
      </c>
      <c r="B515" s="178">
        <v>203</v>
      </c>
      <c r="C515" s="193"/>
      <c r="D515" s="170">
        <f t="shared" si="17"/>
        <v>-100</v>
      </c>
      <c r="E515" s="179"/>
    </row>
    <row r="516" spans="1:5" ht="33" customHeight="1">
      <c r="A516" s="180" t="s">
        <v>595</v>
      </c>
      <c r="B516" s="178">
        <v>139</v>
      </c>
      <c r="C516" s="193"/>
      <c r="D516" s="170">
        <f t="shared" si="17"/>
        <v>-100</v>
      </c>
      <c r="E516" s="179" t="s">
        <v>148</v>
      </c>
    </row>
    <row r="517" spans="1:5" ht="33" customHeight="1">
      <c r="A517" s="180" t="s">
        <v>596</v>
      </c>
      <c r="B517" s="178">
        <v>64</v>
      </c>
      <c r="C517" s="193"/>
      <c r="D517" s="170">
        <f t="shared" si="17"/>
        <v>-100</v>
      </c>
      <c r="E517" s="179" t="s">
        <v>148</v>
      </c>
    </row>
    <row r="518" spans="1:5" ht="33" customHeight="1">
      <c r="A518" s="177" t="s">
        <v>597</v>
      </c>
      <c r="B518" s="178">
        <v>2181</v>
      </c>
      <c r="C518" s="193">
        <f>SUM(C519:C521)</f>
        <v>1340</v>
      </c>
      <c r="D518" s="170">
        <f t="shared" si="17"/>
        <v>-38.6</v>
      </c>
      <c r="E518" s="179"/>
    </row>
    <row r="519" spans="1:5" ht="33" customHeight="1">
      <c r="A519" s="180" t="s">
        <v>598</v>
      </c>
      <c r="B519" s="178">
        <v>564</v>
      </c>
      <c r="C519" s="193">
        <v>380</v>
      </c>
      <c r="D519" s="170">
        <f t="shared" si="17"/>
        <v>-32.6</v>
      </c>
      <c r="E519" s="179"/>
    </row>
    <row r="520" spans="1:5" ht="33" customHeight="1">
      <c r="A520" s="180" t="s">
        <v>599</v>
      </c>
      <c r="B520" s="178">
        <v>953</v>
      </c>
      <c r="C520" s="193">
        <v>760</v>
      </c>
      <c r="D520" s="170">
        <f t="shared" si="17"/>
        <v>-20.3</v>
      </c>
      <c r="E520" s="179"/>
    </row>
    <row r="521" spans="1:5" ht="33" customHeight="1">
      <c r="A521" s="180" t="s">
        <v>600</v>
      </c>
      <c r="B521" s="178">
        <v>664</v>
      </c>
      <c r="C521" s="193">
        <v>200</v>
      </c>
      <c r="D521" s="170">
        <f t="shared" si="17"/>
        <v>-69.9</v>
      </c>
      <c r="E521" s="179"/>
    </row>
    <row r="522" spans="1:5" ht="33" customHeight="1">
      <c r="A522" s="177" t="s">
        <v>601</v>
      </c>
      <c r="B522" s="178">
        <v>233</v>
      </c>
      <c r="C522" s="193">
        <v>207</v>
      </c>
      <c r="D522" s="170">
        <f t="shared" si="17"/>
        <v>-11.2</v>
      </c>
      <c r="E522" s="179"/>
    </row>
    <row r="523" spans="1:5" ht="33" customHeight="1">
      <c r="A523" s="180" t="s">
        <v>602</v>
      </c>
      <c r="B523" s="178">
        <v>233</v>
      </c>
      <c r="C523" s="193">
        <v>207</v>
      </c>
      <c r="D523" s="170">
        <f t="shared" si="17"/>
        <v>-11.2</v>
      </c>
      <c r="E523" s="179"/>
    </row>
    <row r="524" spans="1:5" ht="33" customHeight="1">
      <c r="A524" s="177" t="s">
        <v>603</v>
      </c>
      <c r="B524" s="193">
        <f>SUM(B525)</f>
        <v>239</v>
      </c>
      <c r="C524" s="193">
        <f>SUM(C525)</f>
        <v>150</v>
      </c>
      <c r="D524" s="170">
        <f t="shared" si="17"/>
        <v>-37.2</v>
      </c>
      <c r="E524" s="179"/>
    </row>
    <row r="525" spans="1:5" ht="33" customHeight="1">
      <c r="A525" s="180" t="s">
        <v>604</v>
      </c>
      <c r="B525" s="178">
        <v>239</v>
      </c>
      <c r="C525" s="193">
        <v>150</v>
      </c>
      <c r="D525" s="170">
        <f t="shared" si="17"/>
        <v>-37.2</v>
      </c>
      <c r="E525" s="179"/>
    </row>
    <row r="526" spans="1:5" ht="33" customHeight="1">
      <c r="A526" s="173" t="s">
        <v>605</v>
      </c>
      <c r="B526" s="174">
        <v>3923</v>
      </c>
      <c r="C526" s="174">
        <v>259</v>
      </c>
      <c r="D526" s="175">
        <f t="shared" si="17"/>
        <v>-93.4</v>
      </c>
      <c r="E526" s="176"/>
    </row>
    <row r="527" spans="1:5" ht="33" customHeight="1">
      <c r="A527" s="177" t="s">
        <v>606</v>
      </c>
      <c r="B527" s="178">
        <v>323</v>
      </c>
      <c r="C527" s="193">
        <v>45</v>
      </c>
      <c r="D527" s="170">
        <f t="shared" si="17"/>
        <v>-86.1</v>
      </c>
      <c r="E527" s="179"/>
    </row>
    <row r="528" spans="1:5" ht="33" customHeight="1">
      <c r="A528" s="180" t="s">
        <v>607</v>
      </c>
      <c r="B528" s="178">
        <v>131</v>
      </c>
      <c r="C528" s="193">
        <v>45</v>
      </c>
      <c r="D528" s="170">
        <f t="shared" si="17"/>
        <v>-65.6</v>
      </c>
      <c r="E528" s="179"/>
    </row>
    <row r="529" spans="1:5" ht="33" customHeight="1">
      <c r="A529" s="180" t="s">
        <v>608</v>
      </c>
      <c r="B529" s="178">
        <v>192</v>
      </c>
      <c r="C529" s="193"/>
      <c r="D529" s="170">
        <f t="shared" si="17"/>
        <v>-100</v>
      </c>
      <c r="E529" s="179"/>
    </row>
    <row r="530" spans="1:5" ht="33" customHeight="1">
      <c r="A530" s="177" t="s">
        <v>609</v>
      </c>
      <c r="B530" s="193">
        <f>SUM(B531:B533)</f>
        <v>360</v>
      </c>
      <c r="C530" s="193">
        <f>SUM(C531:C533)</f>
        <v>301</v>
      </c>
      <c r="D530" s="170">
        <f t="shared" si="17"/>
        <v>-16.4</v>
      </c>
      <c r="E530" s="179"/>
    </row>
    <row r="531" spans="1:5" ht="33" customHeight="1">
      <c r="A531" s="180" t="s">
        <v>610</v>
      </c>
      <c r="B531" s="178">
        <v>286</v>
      </c>
      <c r="C531" s="193">
        <v>177</v>
      </c>
      <c r="D531" s="170">
        <f t="shared" si="17"/>
        <v>-38.1</v>
      </c>
      <c r="E531" s="179"/>
    </row>
    <row r="532" spans="1:5" ht="33" customHeight="1">
      <c r="A532" s="180" t="s">
        <v>611</v>
      </c>
      <c r="B532" s="178">
        <v>27</v>
      </c>
      <c r="C532" s="193"/>
      <c r="D532" s="170">
        <f t="shared" si="17"/>
        <v>-100</v>
      </c>
      <c r="E532" s="179"/>
    </row>
    <row r="533" spans="1:5" ht="33" customHeight="1">
      <c r="A533" s="180" t="s">
        <v>612</v>
      </c>
      <c r="B533" s="178">
        <v>47</v>
      </c>
      <c r="C533" s="193">
        <f>37+87</f>
        <v>124</v>
      </c>
      <c r="D533" s="170">
        <f t="shared" si="17"/>
        <v>163.8</v>
      </c>
      <c r="E533" s="179"/>
    </row>
    <row r="534" spans="1:5" ht="33" customHeight="1">
      <c r="A534" s="177" t="s">
        <v>613</v>
      </c>
      <c r="B534" s="178">
        <v>1240</v>
      </c>
      <c r="C534" s="193"/>
      <c r="D534" s="170">
        <f t="shared" si="17"/>
        <v>-100</v>
      </c>
      <c r="E534" s="179"/>
    </row>
    <row r="535" spans="1:5" ht="33" customHeight="1">
      <c r="A535" s="180" t="s">
        <v>614</v>
      </c>
      <c r="B535" s="178">
        <v>1240</v>
      </c>
      <c r="C535" s="193"/>
      <c r="D535" s="170">
        <f t="shared" si="17"/>
        <v>-100</v>
      </c>
      <c r="E535" s="179" t="s">
        <v>148</v>
      </c>
    </row>
    <row r="536" spans="1:5" ht="33" customHeight="1">
      <c r="A536" s="177" t="s">
        <v>615</v>
      </c>
      <c r="B536" s="178">
        <v>2000</v>
      </c>
      <c r="C536" s="193"/>
      <c r="D536" s="170">
        <f aca="true" t="shared" si="18" ref="D536:D571">C536/B536*100-100</f>
        <v>-100</v>
      </c>
      <c r="E536" s="179"/>
    </row>
    <row r="537" spans="1:5" ht="33" customHeight="1">
      <c r="A537" s="180" t="s">
        <v>616</v>
      </c>
      <c r="B537" s="178">
        <v>2000</v>
      </c>
      <c r="C537" s="193"/>
      <c r="D537" s="170">
        <f t="shared" si="18"/>
        <v>-100</v>
      </c>
      <c r="E537" s="179"/>
    </row>
    <row r="538" spans="1:5" ht="33" customHeight="1">
      <c r="A538" s="173" t="s">
        <v>617</v>
      </c>
      <c r="B538" s="174">
        <f>SUM(B539,B541)</f>
        <v>722</v>
      </c>
      <c r="C538" s="174">
        <f>SUM(C539,C541)</f>
        <v>737</v>
      </c>
      <c r="D538" s="175">
        <f t="shared" si="18"/>
        <v>2.1</v>
      </c>
      <c r="E538" s="176"/>
    </row>
    <row r="539" spans="1:5" ht="33" customHeight="1">
      <c r="A539" s="177" t="s">
        <v>618</v>
      </c>
      <c r="B539" s="178">
        <v>52</v>
      </c>
      <c r="C539" s="193">
        <v>37</v>
      </c>
      <c r="D539" s="170">
        <f t="shared" si="18"/>
        <v>-28.8</v>
      </c>
      <c r="E539" s="179"/>
    </row>
    <row r="540" spans="1:5" ht="33" customHeight="1">
      <c r="A540" s="180" t="s">
        <v>619</v>
      </c>
      <c r="B540" s="178">
        <v>52</v>
      </c>
      <c r="C540" s="193">
        <v>37</v>
      </c>
      <c r="D540" s="170">
        <f t="shared" si="18"/>
        <v>-28.8</v>
      </c>
      <c r="E540" s="179"/>
    </row>
    <row r="541" spans="1:5" ht="33" customHeight="1">
      <c r="A541" s="177" t="s">
        <v>620</v>
      </c>
      <c r="B541" s="178">
        <f>SUM(B542)</f>
        <v>670</v>
      </c>
      <c r="C541" s="178">
        <f>SUM(C542)</f>
        <v>700</v>
      </c>
      <c r="D541" s="170">
        <f t="shared" si="18"/>
        <v>4.5</v>
      </c>
      <c r="E541" s="179"/>
    </row>
    <row r="542" spans="1:5" ht="33" customHeight="1">
      <c r="A542" s="180" t="s">
        <v>621</v>
      </c>
      <c r="B542" s="178">
        <v>670</v>
      </c>
      <c r="C542" s="193">
        <f>900-200</f>
        <v>700</v>
      </c>
      <c r="D542" s="170">
        <f t="shared" si="18"/>
        <v>4.5</v>
      </c>
      <c r="E542" s="179"/>
    </row>
    <row r="543" spans="1:5" ht="33" customHeight="1">
      <c r="A543" s="173" t="s">
        <v>622</v>
      </c>
      <c r="B543" s="174">
        <v>1457</v>
      </c>
      <c r="C543" s="174">
        <v>2945</v>
      </c>
      <c r="D543" s="175">
        <f t="shared" si="18"/>
        <v>102.1</v>
      </c>
      <c r="E543" s="176"/>
    </row>
    <row r="544" spans="1:5" ht="33" customHeight="1">
      <c r="A544" s="177" t="s">
        <v>623</v>
      </c>
      <c r="B544" s="178">
        <v>1457</v>
      </c>
      <c r="C544" s="193">
        <v>2945</v>
      </c>
      <c r="D544" s="170">
        <f t="shared" si="18"/>
        <v>102.1</v>
      </c>
      <c r="E544" s="179"/>
    </row>
    <row r="545" spans="1:5" ht="33" customHeight="1">
      <c r="A545" s="173" t="s">
        <v>624</v>
      </c>
      <c r="B545" s="174">
        <f>SUM(B546,B554)</f>
        <v>4160</v>
      </c>
      <c r="C545" s="174">
        <f>SUM(C546,C554)</f>
        <v>3364</v>
      </c>
      <c r="D545" s="175">
        <f t="shared" si="18"/>
        <v>-19.1</v>
      </c>
      <c r="E545" s="176"/>
    </row>
    <row r="546" spans="1:5" ht="33" customHeight="1">
      <c r="A546" s="177" t="s">
        <v>625</v>
      </c>
      <c r="B546" s="193">
        <f>SUM(B547:B553)</f>
        <v>3891</v>
      </c>
      <c r="C546" s="193">
        <f>SUM(C547:C553)</f>
        <v>2993</v>
      </c>
      <c r="D546" s="170">
        <f t="shared" si="18"/>
        <v>-23.1</v>
      </c>
      <c r="E546" s="179"/>
    </row>
    <row r="547" spans="1:5" ht="33" customHeight="1">
      <c r="A547" s="180" t="s">
        <v>626</v>
      </c>
      <c r="B547" s="178">
        <v>2887</v>
      </c>
      <c r="C547" s="193">
        <v>1956</v>
      </c>
      <c r="D547" s="170">
        <f t="shared" si="18"/>
        <v>-32.2</v>
      </c>
      <c r="E547" s="179"/>
    </row>
    <row r="548" spans="1:5" ht="33" customHeight="1">
      <c r="A548" s="180" t="s">
        <v>627</v>
      </c>
      <c r="B548" s="178">
        <v>372</v>
      </c>
      <c r="C548" s="193">
        <v>120</v>
      </c>
      <c r="D548" s="170">
        <f t="shared" si="18"/>
        <v>-67.7</v>
      </c>
      <c r="E548" s="179"/>
    </row>
    <row r="549" spans="1:5" ht="33" customHeight="1">
      <c r="A549" s="180" t="s">
        <v>628</v>
      </c>
      <c r="B549" s="178">
        <v>315</v>
      </c>
      <c r="C549" s="193">
        <v>379</v>
      </c>
      <c r="D549" s="170">
        <f t="shared" si="18"/>
        <v>20.3</v>
      </c>
      <c r="E549" s="179"/>
    </row>
    <row r="550" spans="1:5" ht="33" customHeight="1">
      <c r="A550" s="180" t="s">
        <v>629</v>
      </c>
      <c r="B550" s="178">
        <v>20</v>
      </c>
      <c r="C550" s="193">
        <v>20</v>
      </c>
      <c r="D550" s="170">
        <f t="shared" si="18"/>
        <v>0</v>
      </c>
      <c r="E550" s="179"/>
    </row>
    <row r="551" spans="1:5" ht="33" customHeight="1">
      <c r="A551" s="180" t="s">
        <v>630</v>
      </c>
      <c r="B551" s="178">
        <f>1250-1250</f>
        <v>0</v>
      </c>
      <c r="C551" s="193"/>
      <c r="D551" s="170"/>
      <c r="E551" s="179"/>
    </row>
    <row r="552" spans="1:5" ht="33" customHeight="1">
      <c r="A552" s="180" t="s">
        <v>631</v>
      </c>
      <c r="B552" s="178">
        <v>278</v>
      </c>
      <c r="C552" s="193">
        <v>425</v>
      </c>
      <c r="D552" s="170">
        <f t="shared" si="18"/>
        <v>52.9</v>
      </c>
      <c r="E552" s="179"/>
    </row>
    <row r="553" spans="1:5" ht="33" customHeight="1">
      <c r="A553" s="180" t="s">
        <v>632</v>
      </c>
      <c r="B553" s="178">
        <v>19</v>
      </c>
      <c r="C553" s="193">
        <v>93</v>
      </c>
      <c r="D553" s="170">
        <f t="shared" si="18"/>
        <v>389.5</v>
      </c>
      <c r="E553" s="179"/>
    </row>
    <row r="554" spans="1:5" ht="33" customHeight="1">
      <c r="A554" s="177" t="s">
        <v>633</v>
      </c>
      <c r="B554" s="178">
        <v>269</v>
      </c>
      <c r="C554" s="193">
        <f>SUM(C555:C560)</f>
        <v>371</v>
      </c>
      <c r="D554" s="170">
        <f t="shared" si="18"/>
        <v>37.9</v>
      </c>
      <c r="E554" s="179"/>
    </row>
    <row r="555" spans="1:5" ht="33" customHeight="1">
      <c r="A555" s="180" t="s">
        <v>634</v>
      </c>
      <c r="B555" s="178"/>
      <c r="C555" s="193"/>
      <c r="D555" s="170"/>
      <c r="E555" s="179"/>
    </row>
    <row r="556" spans="1:5" ht="33" customHeight="1">
      <c r="A556" s="180" t="s">
        <v>635</v>
      </c>
      <c r="B556" s="178">
        <v>153</v>
      </c>
      <c r="C556" s="193">
        <v>218</v>
      </c>
      <c r="D556" s="170">
        <f t="shared" si="18"/>
        <v>42.5</v>
      </c>
      <c r="E556" s="179" t="s">
        <v>148</v>
      </c>
    </row>
    <row r="557" spans="1:5" ht="33" customHeight="1">
      <c r="A557" s="180" t="s">
        <v>636</v>
      </c>
      <c r="B557" s="178">
        <v>1</v>
      </c>
      <c r="C557" s="193"/>
      <c r="D557" s="170">
        <f t="shared" si="18"/>
        <v>-100</v>
      </c>
      <c r="E557" s="179"/>
    </row>
    <row r="558" spans="1:5" ht="33" customHeight="1">
      <c r="A558" s="180" t="s">
        <v>637</v>
      </c>
      <c r="B558" s="178">
        <v>44</v>
      </c>
      <c r="C558" s="193">
        <v>68</v>
      </c>
      <c r="D558" s="170">
        <f t="shared" si="18"/>
        <v>54.5</v>
      </c>
      <c r="E558" s="179"/>
    </row>
    <row r="559" spans="1:5" ht="33" customHeight="1">
      <c r="A559" s="180" t="s">
        <v>638</v>
      </c>
      <c r="B559" s="178">
        <v>26</v>
      </c>
      <c r="C559" s="193">
        <v>30</v>
      </c>
      <c r="D559" s="170">
        <f t="shared" si="18"/>
        <v>15.4</v>
      </c>
      <c r="E559" s="179"/>
    </row>
    <row r="560" spans="1:5" ht="33" customHeight="1">
      <c r="A560" s="180" t="s">
        <v>639</v>
      </c>
      <c r="B560" s="178">
        <v>44</v>
      </c>
      <c r="C560" s="193">
        <v>55</v>
      </c>
      <c r="D560" s="170">
        <f t="shared" si="18"/>
        <v>25</v>
      </c>
      <c r="E560" s="179"/>
    </row>
    <row r="561" spans="1:5" ht="33" customHeight="1">
      <c r="A561" s="173" t="s">
        <v>640</v>
      </c>
      <c r="B561" s="174">
        <v>713</v>
      </c>
      <c r="C561" s="196">
        <v>263</v>
      </c>
      <c r="D561" s="175">
        <f t="shared" si="18"/>
        <v>-63.1</v>
      </c>
      <c r="E561" s="176"/>
    </row>
    <row r="562" spans="1:5" ht="33" customHeight="1">
      <c r="A562" s="177" t="s">
        <v>641</v>
      </c>
      <c r="B562" s="193">
        <f>SUM(B563:B564)</f>
        <v>408</v>
      </c>
      <c r="C562" s="193">
        <f>SUM(C563:C564)</f>
        <v>598</v>
      </c>
      <c r="D562" s="170">
        <f t="shared" si="18"/>
        <v>46.6</v>
      </c>
      <c r="E562" s="179"/>
    </row>
    <row r="563" spans="1:5" ht="33" customHeight="1">
      <c r="A563" s="180" t="s">
        <v>642</v>
      </c>
      <c r="B563" s="178">
        <v>92</v>
      </c>
      <c r="C563" s="193"/>
      <c r="D563" s="170">
        <f t="shared" si="18"/>
        <v>-100</v>
      </c>
      <c r="E563" s="179"/>
    </row>
    <row r="564" spans="1:5" ht="33" customHeight="1">
      <c r="A564" s="180" t="s">
        <v>643</v>
      </c>
      <c r="B564" s="178">
        <v>316</v>
      </c>
      <c r="C564" s="193">
        <f>120+478</f>
        <v>598</v>
      </c>
      <c r="D564" s="170">
        <f t="shared" si="18"/>
        <v>89.2</v>
      </c>
      <c r="E564" s="179"/>
    </row>
    <row r="565" spans="1:5" ht="33" customHeight="1">
      <c r="A565" s="177" t="s">
        <v>644</v>
      </c>
      <c r="B565" s="178">
        <v>305</v>
      </c>
      <c r="C565" s="193">
        <v>143</v>
      </c>
      <c r="D565" s="170">
        <f t="shared" si="18"/>
        <v>-53.1</v>
      </c>
      <c r="E565" s="179"/>
    </row>
    <row r="566" spans="1:5" ht="33" customHeight="1">
      <c r="A566" s="180" t="s">
        <v>645</v>
      </c>
      <c r="B566" s="178">
        <v>257</v>
      </c>
      <c r="C566" s="193">
        <v>139</v>
      </c>
      <c r="D566" s="170">
        <f t="shared" si="18"/>
        <v>-45.9</v>
      </c>
      <c r="E566" s="179"/>
    </row>
    <row r="567" spans="1:5" ht="33" customHeight="1">
      <c r="A567" s="180" t="s">
        <v>646</v>
      </c>
      <c r="B567" s="178">
        <v>48</v>
      </c>
      <c r="C567" s="193">
        <v>4</v>
      </c>
      <c r="D567" s="170">
        <f t="shared" si="18"/>
        <v>-91.7</v>
      </c>
      <c r="E567" s="179"/>
    </row>
    <row r="568" spans="1:5" ht="33" customHeight="1">
      <c r="A568" s="173" t="s">
        <v>647</v>
      </c>
      <c r="B568" s="174">
        <v>145</v>
      </c>
      <c r="C568" s="196">
        <v>0</v>
      </c>
      <c r="D568" s="175">
        <f t="shared" si="18"/>
        <v>-100</v>
      </c>
      <c r="E568" s="176" t="s">
        <v>148</v>
      </c>
    </row>
    <row r="569" spans="1:5" ht="33" customHeight="1">
      <c r="A569" s="177" t="s">
        <v>648</v>
      </c>
      <c r="B569" s="178">
        <v>145</v>
      </c>
      <c r="C569" s="193"/>
      <c r="D569" s="170">
        <f t="shared" si="18"/>
        <v>-100</v>
      </c>
      <c r="E569" s="179"/>
    </row>
    <row r="570" spans="1:5" ht="33" customHeight="1">
      <c r="A570" s="180" t="s">
        <v>649</v>
      </c>
      <c r="B570" s="178">
        <v>35</v>
      </c>
      <c r="C570" s="193"/>
      <c r="D570" s="170">
        <f t="shared" si="18"/>
        <v>-100</v>
      </c>
      <c r="E570" s="179"/>
    </row>
    <row r="571" spans="1:5" ht="33" customHeight="1">
      <c r="A571" s="180" t="s">
        <v>650</v>
      </c>
      <c r="B571" s="178">
        <v>110</v>
      </c>
      <c r="C571" s="193"/>
      <c r="D571" s="170">
        <f t="shared" si="18"/>
        <v>-100</v>
      </c>
      <c r="E571" s="179"/>
    </row>
    <row r="572" spans="1:5" ht="33" customHeight="1">
      <c r="A572" s="173" t="s">
        <v>651</v>
      </c>
      <c r="B572" s="197"/>
      <c r="C572" s="196">
        <v>9000</v>
      </c>
      <c r="D572" s="175"/>
      <c r="E572" s="176"/>
    </row>
    <row r="573" spans="1:5" ht="33" customHeight="1">
      <c r="A573" s="173" t="s">
        <v>652</v>
      </c>
      <c r="B573" s="174">
        <v>803</v>
      </c>
      <c r="C573" s="174">
        <v>856</v>
      </c>
      <c r="D573" s="175">
        <f aca="true" t="shared" si="19" ref="D573:D578">C573/B573*100-100</f>
        <v>6.6</v>
      </c>
      <c r="E573" s="176"/>
    </row>
    <row r="574" spans="1:5" ht="33" customHeight="1">
      <c r="A574" s="173" t="s">
        <v>653</v>
      </c>
      <c r="B574" s="174">
        <v>4258</v>
      </c>
      <c r="C574" s="196">
        <v>7000</v>
      </c>
      <c r="D574" s="175">
        <f t="shared" si="19"/>
        <v>64.4</v>
      </c>
      <c r="E574" s="176"/>
    </row>
    <row r="575" spans="1:5" ht="33" customHeight="1">
      <c r="A575" s="177" t="s">
        <v>654</v>
      </c>
      <c r="B575" s="178">
        <v>4258</v>
      </c>
      <c r="C575" s="193">
        <v>7000</v>
      </c>
      <c r="D575" s="170">
        <f t="shared" si="19"/>
        <v>64.4</v>
      </c>
      <c r="E575" s="179"/>
    </row>
    <row r="576" spans="1:5" ht="33" customHeight="1">
      <c r="A576" s="180" t="s">
        <v>655</v>
      </c>
      <c r="B576" s="178">
        <v>4258</v>
      </c>
      <c r="C576" s="193">
        <v>7000</v>
      </c>
      <c r="D576" s="170">
        <f t="shared" si="19"/>
        <v>64.4</v>
      </c>
      <c r="E576" s="179"/>
    </row>
    <row r="577" spans="1:5" ht="33" customHeight="1">
      <c r="A577" s="173" t="s">
        <v>656</v>
      </c>
      <c r="B577" s="174">
        <v>209</v>
      </c>
      <c r="C577" s="196">
        <f>SUM(C578)</f>
        <v>200</v>
      </c>
      <c r="D577" s="175">
        <f t="shared" si="19"/>
        <v>-4.3</v>
      </c>
      <c r="E577" s="176"/>
    </row>
    <row r="578" spans="1:5" ht="33" customHeight="1">
      <c r="A578" s="177" t="s">
        <v>657</v>
      </c>
      <c r="B578" s="178">
        <v>209</v>
      </c>
      <c r="C578" s="193">
        <v>200</v>
      </c>
      <c r="D578" s="170">
        <f t="shared" si="19"/>
        <v>-4.3</v>
      </c>
      <c r="E578" s="179"/>
    </row>
  </sheetData>
  <sheetProtection/>
  <mergeCells count="3">
    <mergeCell ref="A1:E1"/>
    <mergeCell ref="A2:E2"/>
    <mergeCell ref="A3:E3"/>
  </mergeCells>
  <printOptions horizontalCentered="1"/>
  <pageMargins left="0.39" right="0.16" top="0.75" bottom="0.59" header="1.1" footer="0.51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37"/>
  <sheetViews>
    <sheetView showZeros="0" workbookViewId="0" topLeftCell="A3">
      <selection activeCell="D34" sqref="D34"/>
    </sheetView>
  </sheetViews>
  <sheetFormatPr defaultColWidth="9.00390625" defaultRowHeight="24.75" customHeight="1"/>
  <cols>
    <col min="1" max="1" width="26.00390625" style="138" customWidth="1"/>
    <col min="2" max="2" width="14.50390625" style="139" customWidth="1"/>
    <col min="3" max="5" width="12.00390625" style="139" customWidth="1"/>
    <col min="6" max="6" width="20.375" style="140" customWidth="1"/>
    <col min="7" max="7" width="12.75390625" style="137" bestFit="1" customWidth="1"/>
    <col min="8" max="250" width="9.00390625" style="137" customWidth="1"/>
  </cols>
  <sheetData>
    <row r="1" spans="1:255" s="70" customFormat="1" ht="16.5" customHeight="1">
      <c r="A1" s="2" t="s">
        <v>658</v>
      </c>
      <c r="B1" s="2"/>
      <c r="C1" s="2"/>
      <c r="D1" s="2"/>
      <c r="E1" s="2"/>
      <c r="F1" s="2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/>
      <c r="IR1"/>
      <c r="IS1"/>
      <c r="IT1"/>
      <c r="IU1"/>
    </row>
    <row r="2" spans="1:255" s="70" customFormat="1" ht="24" customHeight="1">
      <c r="A2" s="141" t="s">
        <v>659</v>
      </c>
      <c r="B2" s="142"/>
      <c r="C2" s="142"/>
      <c r="D2" s="142"/>
      <c r="E2" s="142"/>
      <c r="F2" s="141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/>
      <c r="IR2"/>
      <c r="IS2"/>
      <c r="IT2"/>
      <c r="IU2"/>
    </row>
    <row r="3" spans="1:255" s="70" customFormat="1" ht="18.75" customHeight="1">
      <c r="A3" s="143" t="s">
        <v>660</v>
      </c>
      <c r="B3" s="144"/>
      <c r="C3" s="144"/>
      <c r="D3" s="144"/>
      <c r="E3" s="144"/>
      <c r="F3" s="143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/>
      <c r="IR3"/>
      <c r="IS3"/>
      <c r="IT3"/>
      <c r="IU3"/>
    </row>
    <row r="4" spans="1:255" s="70" customFormat="1" ht="57.75" customHeight="1">
      <c r="A4" s="145" t="s">
        <v>57</v>
      </c>
      <c r="B4" s="88" t="s">
        <v>661</v>
      </c>
      <c r="C4" s="88" t="s">
        <v>5</v>
      </c>
      <c r="D4" s="88" t="s">
        <v>6</v>
      </c>
      <c r="E4" s="88" t="s">
        <v>7</v>
      </c>
      <c r="F4" s="146" t="s">
        <v>8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/>
      <c r="IR4"/>
      <c r="IS4"/>
      <c r="IT4"/>
      <c r="IU4"/>
    </row>
    <row r="5" spans="1:250" s="70" customFormat="1" ht="22.5" customHeight="1">
      <c r="A5" s="147" t="s">
        <v>662</v>
      </c>
      <c r="B5" s="148">
        <f>B6+B30</f>
        <v>1646533</v>
      </c>
      <c r="C5" s="148">
        <v>1676533</v>
      </c>
      <c r="D5" s="27">
        <f>D6+D30</f>
        <v>-46590</v>
      </c>
      <c r="E5" s="148">
        <f>C5+D5</f>
        <v>1629943</v>
      </c>
      <c r="F5" s="149"/>
      <c r="G5" s="150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</row>
    <row r="6" spans="1:250" s="70" customFormat="1" ht="30" customHeight="1">
      <c r="A6" s="151" t="s">
        <v>663</v>
      </c>
      <c r="B6" s="148">
        <f>SUM(B7:B29)</f>
        <v>936412</v>
      </c>
      <c r="C6" s="148">
        <v>980114</v>
      </c>
      <c r="D6" s="27">
        <f>SUM(D7:D29)</f>
        <v>29029</v>
      </c>
      <c r="E6" s="148">
        <f>C6+D6</f>
        <v>1009143</v>
      </c>
      <c r="F6" s="149"/>
      <c r="G6" s="150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</row>
    <row r="7" spans="1:250" s="70" customFormat="1" ht="22.5" customHeight="1">
      <c r="A7" s="152" t="s">
        <v>664</v>
      </c>
      <c r="B7" s="148">
        <v>95596</v>
      </c>
      <c r="C7" s="148">
        <v>95596</v>
      </c>
      <c r="D7" s="27"/>
      <c r="E7" s="148">
        <f aca="true" t="shared" si="0" ref="E6:E36">C7+D7</f>
        <v>95596</v>
      </c>
      <c r="F7" s="149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</row>
    <row r="8" spans="1:250" s="70" customFormat="1" ht="22.5" customHeight="1">
      <c r="A8" s="152" t="s">
        <v>665</v>
      </c>
      <c r="B8" s="148">
        <v>67459</v>
      </c>
      <c r="C8" s="148">
        <v>67459</v>
      </c>
      <c r="D8" s="27"/>
      <c r="E8" s="148">
        <f t="shared" si="0"/>
        <v>67459</v>
      </c>
      <c r="F8" s="149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</row>
    <row r="9" spans="1:250" s="70" customFormat="1" ht="15.75">
      <c r="A9" s="152" t="s">
        <v>666</v>
      </c>
      <c r="B9" s="148">
        <v>212652</v>
      </c>
      <c r="C9" s="148">
        <v>212652</v>
      </c>
      <c r="D9" s="27">
        <v>486</v>
      </c>
      <c r="E9" s="148">
        <f t="shared" si="0"/>
        <v>213138</v>
      </c>
      <c r="F9" s="149" t="s">
        <v>667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</row>
    <row r="10" spans="1:250" s="70" customFormat="1" ht="15.75">
      <c r="A10" s="152" t="s">
        <v>668</v>
      </c>
      <c r="B10" s="148">
        <v>40559</v>
      </c>
      <c r="C10" s="148">
        <v>40559</v>
      </c>
      <c r="D10" s="27">
        <v>5499</v>
      </c>
      <c r="E10" s="148">
        <f t="shared" si="0"/>
        <v>46058</v>
      </c>
      <c r="F10" s="149" t="s">
        <v>669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</row>
    <row r="11" spans="1:250" s="70" customFormat="1" ht="40.5">
      <c r="A11" s="152" t="s">
        <v>670</v>
      </c>
      <c r="B11" s="148">
        <v>29073</v>
      </c>
      <c r="C11" s="148">
        <v>30873</v>
      </c>
      <c r="D11" s="27">
        <f>352+1563</f>
        <v>1915</v>
      </c>
      <c r="E11" s="148">
        <f t="shared" si="0"/>
        <v>32788</v>
      </c>
      <c r="F11" s="149" t="s">
        <v>671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</row>
    <row r="12" spans="1:254" s="136" customFormat="1" ht="27">
      <c r="A12" s="152" t="s">
        <v>672</v>
      </c>
      <c r="B12" s="148">
        <v>125699</v>
      </c>
      <c r="C12" s="148">
        <v>128264</v>
      </c>
      <c r="D12" s="27">
        <f>-4774+12048</f>
        <v>7274</v>
      </c>
      <c r="E12" s="148">
        <f t="shared" si="0"/>
        <v>135538</v>
      </c>
      <c r="F12" s="149" t="s">
        <v>673</v>
      </c>
      <c r="IQ12" s="70"/>
      <c r="IR12" s="70"/>
      <c r="IS12" s="70"/>
      <c r="IT12" s="70"/>
    </row>
    <row r="13" spans="1:250" s="70" customFormat="1" ht="27">
      <c r="A13" s="152" t="s">
        <v>674</v>
      </c>
      <c r="B13" s="148">
        <v>110347</v>
      </c>
      <c r="C13" s="148">
        <v>116684</v>
      </c>
      <c r="D13" s="27">
        <v>158</v>
      </c>
      <c r="E13" s="148">
        <f t="shared" si="0"/>
        <v>116842</v>
      </c>
      <c r="F13" s="149" t="s">
        <v>675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</row>
    <row r="14" spans="1:250" s="70" customFormat="1" ht="54">
      <c r="A14" s="152" t="s">
        <v>676</v>
      </c>
      <c r="B14" s="148">
        <v>10347</v>
      </c>
      <c r="C14" s="148">
        <v>10347</v>
      </c>
      <c r="D14" s="27">
        <v>615</v>
      </c>
      <c r="E14" s="148">
        <f t="shared" si="0"/>
        <v>10962</v>
      </c>
      <c r="F14" s="149" t="s">
        <v>677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</row>
    <row r="15" spans="1:250" s="70" customFormat="1" ht="28.5">
      <c r="A15" s="152" t="s">
        <v>678</v>
      </c>
      <c r="B15" s="148">
        <v>32121</v>
      </c>
      <c r="C15" s="148">
        <v>65121</v>
      </c>
      <c r="D15" s="27">
        <v>5500</v>
      </c>
      <c r="E15" s="148">
        <f t="shared" si="0"/>
        <v>70621</v>
      </c>
      <c r="F15" s="98" t="s">
        <v>679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</row>
    <row r="16" spans="1:250" s="70" customFormat="1" ht="40.5">
      <c r="A16" s="152" t="s">
        <v>680</v>
      </c>
      <c r="B16" s="148">
        <v>59875</v>
      </c>
      <c r="C16" s="148">
        <v>59875</v>
      </c>
      <c r="D16" s="27">
        <v>5171</v>
      </c>
      <c r="E16" s="148">
        <f t="shared" si="0"/>
        <v>65046</v>
      </c>
      <c r="F16" s="153" t="s">
        <v>681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</row>
    <row r="17" spans="1:250" s="70" customFormat="1" ht="54">
      <c r="A17" s="152" t="s">
        <v>682</v>
      </c>
      <c r="B17" s="148">
        <v>18680</v>
      </c>
      <c r="C17" s="148">
        <v>18680</v>
      </c>
      <c r="D17" s="27">
        <v>2212</v>
      </c>
      <c r="E17" s="148">
        <f t="shared" si="0"/>
        <v>20892</v>
      </c>
      <c r="F17" s="149" t="s">
        <v>683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</row>
    <row r="18" spans="1:250" s="70" customFormat="1" ht="40.5">
      <c r="A18" s="152" t="s">
        <v>684</v>
      </c>
      <c r="B18" s="148">
        <v>16255</v>
      </c>
      <c r="C18" s="148">
        <v>16255</v>
      </c>
      <c r="D18" s="27">
        <f>1184-1563-1295</f>
        <v>-1674</v>
      </c>
      <c r="E18" s="148">
        <f t="shared" si="0"/>
        <v>14581</v>
      </c>
      <c r="F18" s="149" t="s">
        <v>685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</row>
    <row r="19" spans="1:250" s="70" customFormat="1" ht="27">
      <c r="A19" s="152" t="s">
        <v>686</v>
      </c>
      <c r="B19" s="148">
        <v>22719</v>
      </c>
      <c r="C19" s="148">
        <v>22719</v>
      </c>
      <c r="D19" s="27">
        <f>578+1295</f>
        <v>1873</v>
      </c>
      <c r="E19" s="148">
        <f t="shared" si="0"/>
        <v>24592</v>
      </c>
      <c r="F19" s="149" t="s">
        <v>687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</row>
    <row r="20" spans="1:250" s="70" customFormat="1" ht="22.5" customHeight="1">
      <c r="A20" s="152" t="s">
        <v>688</v>
      </c>
      <c r="B20" s="148">
        <v>2231</v>
      </c>
      <c r="C20" s="148">
        <v>2231</v>
      </c>
      <c r="D20" s="148"/>
      <c r="E20" s="148">
        <f t="shared" si="0"/>
        <v>2231</v>
      </c>
      <c r="F20" s="149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</row>
    <row r="21" spans="1:250" s="70" customFormat="1" ht="22.5" customHeight="1">
      <c r="A21" s="152" t="s">
        <v>689</v>
      </c>
      <c r="B21" s="148">
        <v>2000</v>
      </c>
      <c r="C21" s="148">
        <v>2000</v>
      </c>
      <c r="D21" s="148"/>
      <c r="E21" s="148">
        <f t="shared" si="0"/>
        <v>2000</v>
      </c>
      <c r="F21" s="149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</row>
    <row r="22" spans="1:250" s="70" customFormat="1" ht="22.5" customHeight="1">
      <c r="A22" s="152" t="s">
        <v>690</v>
      </c>
      <c r="B22" s="148">
        <v>12652</v>
      </c>
      <c r="C22" s="148">
        <v>12652</v>
      </c>
      <c r="D22" s="148"/>
      <c r="E22" s="148">
        <f t="shared" si="0"/>
        <v>12652</v>
      </c>
      <c r="F22" s="149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</row>
    <row r="23" spans="1:250" s="70" customFormat="1" ht="22.5" customHeight="1">
      <c r="A23" s="154" t="s">
        <v>691</v>
      </c>
      <c r="B23" s="148">
        <v>19732</v>
      </c>
      <c r="C23" s="148">
        <v>19732</v>
      </c>
      <c r="D23" s="148"/>
      <c r="E23" s="148">
        <f t="shared" si="0"/>
        <v>19732</v>
      </c>
      <c r="F23" s="149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</row>
    <row r="24" spans="1:250" s="70" customFormat="1" ht="22.5" customHeight="1">
      <c r="A24" s="152" t="s">
        <v>692</v>
      </c>
      <c r="B24" s="148">
        <v>2700</v>
      </c>
      <c r="C24" s="148">
        <v>2700</v>
      </c>
      <c r="D24" s="148"/>
      <c r="E24" s="148">
        <f t="shared" si="0"/>
        <v>2700</v>
      </c>
      <c r="F24" s="149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</row>
    <row r="25" spans="1:250" s="70" customFormat="1" ht="22.5" customHeight="1">
      <c r="A25" s="154" t="s">
        <v>693</v>
      </c>
      <c r="B25" s="148">
        <v>6715</v>
      </c>
      <c r="C25" s="148">
        <v>6715</v>
      </c>
      <c r="D25" s="148"/>
      <c r="E25" s="148">
        <f t="shared" si="0"/>
        <v>6715</v>
      </c>
      <c r="F25" s="149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</row>
    <row r="26" spans="1:250" s="70" customFormat="1" ht="22.5" customHeight="1">
      <c r="A26" s="152" t="s">
        <v>694</v>
      </c>
      <c r="B26" s="148">
        <v>20000</v>
      </c>
      <c r="C26" s="148">
        <v>20000</v>
      </c>
      <c r="D26" s="148"/>
      <c r="E26" s="148">
        <f t="shared" si="0"/>
        <v>20000</v>
      </c>
      <c r="F26" s="149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</row>
    <row r="27" spans="1:250" s="70" customFormat="1" ht="22.5" customHeight="1">
      <c r="A27" s="152" t="s">
        <v>695</v>
      </c>
      <c r="B27" s="148"/>
      <c r="C27" s="148">
        <v>0</v>
      </c>
      <c r="D27" s="148"/>
      <c r="E27" s="148">
        <f t="shared" si="0"/>
        <v>0</v>
      </c>
      <c r="F27" s="149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</row>
    <row r="28" spans="1:250" s="70" customFormat="1" ht="22.5" customHeight="1">
      <c r="A28" s="152" t="s">
        <v>653</v>
      </c>
      <c r="B28" s="148">
        <v>28700</v>
      </c>
      <c r="C28" s="148">
        <v>28700</v>
      </c>
      <c r="D28" s="148"/>
      <c r="E28" s="148">
        <f t="shared" si="0"/>
        <v>28700</v>
      </c>
      <c r="F28" s="149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</row>
    <row r="29" spans="1:250" s="70" customFormat="1" ht="22.5" customHeight="1">
      <c r="A29" s="152" t="s">
        <v>656</v>
      </c>
      <c r="B29" s="148">
        <v>300</v>
      </c>
      <c r="C29" s="148">
        <v>300</v>
      </c>
      <c r="D29" s="148"/>
      <c r="E29" s="148">
        <f t="shared" si="0"/>
        <v>300</v>
      </c>
      <c r="F29" s="149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</row>
    <row r="30" spans="1:250" s="70" customFormat="1" ht="22.5" customHeight="1">
      <c r="A30" s="155" t="s">
        <v>696</v>
      </c>
      <c r="B30" s="129">
        <f>B31+B32+B33+B35+B36+B34</f>
        <v>710121</v>
      </c>
      <c r="C30" s="129">
        <v>696419</v>
      </c>
      <c r="D30" s="129">
        <f>SUM(D31:D36)</f>
        <v>-75619</v>
      </c>
      <c r="E30" s="148">
        <f t="shared" si="0"/>
        <v>620800</v>
      </c>
      <c r="F30" s="149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</row>
    <row r="31" spans="1:250" s="70" customFormat="1" ht="22.5" customHeight="1">
      <c r="A31" s="152" t="s">
        <v>697</v>
      </c>
      <c r="B31" s="148">
        <v>175528</v>
      </c>
      <c r="C31" s="148">
        <v>175528</v>
      </c>
      <c r="D31" s="148"/>
      <c r="E31" s="148">
        <f t="shared" si="0"/>
        <v>175528</v>
      </c>
      <c r="F31" s="15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</row>
    <row r="32" spans="1:250" s="70" customFormat="1" ht="22.5" customHeight="1">
      <c r="A32" s="152" t="s">
        <v>698</v>
      </c>
      <c r="B32" s="148">
        <v>2500</v>
      </c>
      <c r="C32" s="148">
        <v>2500</v>
      </c>
      <c r="D32" s="148"/>
      <c r="E32" s="148">
        <f t="shared" si="0"/>
        <v>2500</v>
      </c>
      <c r="F32" s="15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</row>
    <row r="33" spans="1:250" s="70" customFormat="1" ht="22.5" customHeight="1">
      <c r="A33" s="152" t="s">
        <v>699</v>
      </c>
      <c r="B33" s="148"/>
      <c r="C33" s="148">
        <v>0</v>
      </c>
      <c r="D33" s="148"/>
      <c r="E33" s="148">
        <f t="shared" si="0"/>
        <v>0</v>
      </c>
      <c r="F33" s="15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</row>
    <row r="34" spans="1:250" s="70" customFormat="1" ht="33" customHeight="1">
      <c r="A34" s="152" t="s">
        <v>700</v>
      </c>
      <c r="B34" s="148">
        <v>200000</v>
      </c>
      <c r="C34" s="148">
        <v>200000</v>
      </c>
      <c r="D34" s="27">
        <v>-60000</v>
      </c>
      <c r="E34" s="148">
        <f t="shared" si="0"/>
        <v>140000</v>
      </c>
      <c r="F34" s="15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</row>
    <row r="35" spans="1:250" s="70" customFormat="1" ht="30" customHeight="1">
      <c r="A35" s="152" t="s">
        <v>701</v>
      </c>
      <c r="B35" s="148">
        <v>288000</v>
      </c>
      <c r="C35" s="148">
        <v>288000</v>
      </c>
      <c r="D35" s="148"/>
      <c r="E35" s="148">
        <f t="shared" si="0"/>
        <v>288000</v>
      </c>
      <c r="F35" s="15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</row>
    <row r="36" spans="1:250" s="70" customFormat="1" ht="22.5" customHeight="1">
      <c r="A36" s="152" t="s">
        <v>702</v>
      </c>
      <c r="B36" s="148">
        <v>44093</v>
      </c>
      <c r="C36" s="148">
        <v>30391</v>
      </c>
      <c r="D36" s="157">
        <f>28681-44300</f>
        <v>-15619</v>
      </c>
      <c r="E36" s="148">
        <f t="shared" si="0"/>
        <v>14772</v>
      </c>
      <c r="F36" s="15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</row>
    <row r="37" spans="1:255" s="137" customFormat="1" ht="24.75" customHeight="1">
      <c r="A37" s="138"/>
      <c r="B37" s="158"/>
      <c r="C37" s="158"/>
      <c r="D37" s="158"/>
      <c r="E37" s="158"/>
      <c r="F37" s="140"/>
      <c r="IQ37"/>
      <c r="IR37"/>
      <c r="IS37"/>
      <c r="IT37"/>
      <c r="IU37"/>
    </row>
  </sheetData>
  <sheetProtection/>
  <mergeCells count="3">
    <mergeCell ref="A1:B1"/>
    <mergeCell ref="A2:F2"/>
    <mergeCell ref="A3:F3"/>
  </mergeCells>
  <printOptions horizontalCentered="1"/>
  <pageMargins left="0.5506944444444445" right="0.5506944444444445" top="0.9798611111111111" bottom="0.9798611111111111" header="0.5118055555555555" footer="0.5118055555555555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="85" zoomScaleNormal="85" workbookViewId="0" topLeftCell="A1">
      <selection activeCell="E6" sqref="E6"/>
    </sheetView>
  </sheetViews>
  <sheetFormatPr defaultColWidth="9.00390625" defaultRowHeight="14.25"/>
  <cols>
    <col min="1" max="1" width="40.875" style="0" customWidth="1"/>
    <col min="2" max="2" width="14.75390625" style="120" customWidth="1"/>
    <col min="3" max="5" width="13.625" style="121" customWidth="1"/>
    <col min="6" max="6" width="19.25390625" style="0" customWidth="1"/>
  </cols>
  <sheetData>
    <row r="1" spans="1:2" ht="21.75" customHeight="1">
      <c r="A1" s="2" t="s">
        <v>703</v>
      </c>
      <c r="B1" s="2"/>
    </row>
    <row r="2" spans="1:6" ht="28.5" customHeight="1">
      <c r="A2" s="122" t="s">
        <v>704</v>
      </c>
      <c r="B2" s="122"/>
      <c r="C2" s="123"/>
      <c r="D2" s="123"/>
      <c r="E2" s="123"/>
      <c r="F2" s="122"/>
    </row>
    <row r="3" spans="1:6" ht="19.5" customHeight="1">
      <c r="A3" s="124" t="s">
        <v>2</v>
      </c>
      <c r="B3" s="124"/>
      <c r="C3" s="125"/>
      <c r="D3" s="125"/>
      <c r="E3" s="125"/>
      <c r="F3" s="124"/>
    </row>
    <row r="4" spans="1:6" ht="42.75" customHeight="1">
      <c r="A4" s="126" t="s">
        <v>57</v>
      </c>
      <c r="B4" s="127" t="s">
        <v>661</v>
      </c>
      <c r="C4" s="88" t="s">
        <v>5</v>
      </c>
      <c r="D4" s="88" t="s">
        <v>6</v>
      </c>
      <c r="E4" s="88" t="s">
        <v>7</v>
      </c>
      <c r="F4" s="126" t="s">
        <v>8</v>
      </c>
    </row>
    <row r="5" spans="1:6" ht="28.5" customHeight="1">
      <c r="A5" s="128" t="s">
        <v>705</v>
      </c>
      <c r="B5" s="129">
        <f>B6+B20</f>
        <v>922518</v>
      </c>
      <c r="C5" s="129">
        <f>C6+C20</f>
        <v>1693818</v>
      </c>
      <c r="D5" s="129">
        <f>D6+D20</f>
        <v>161439</v>
      </c>
      <c r="E5" s="129">
        <f>E6+E20</f>
        <v>1855257</v>
      </c>
      <c r="F5" s="130"/>
    </row>
    <row r="6" spans="1:6" ht="28.5" customHeight="1">
      <c r="A6" s="131" t="s">
        <v>10</v>
      </c>
      <c r="B6" s="129">
        <f>SUM(B7:B9,B15:B19)</f>
        <v>712360</v>
      </c>
      <c r="C6" s="129">
        <f>SUM(C7:C9,C15:C19)</f>
        <v>1255360</v>
      </c>
      <c r="D6" s="129">
        <f>D7+D9</f>
        <v>-173000</v>
      </c>
      <c r="E6" s="129">
        <f>C6+D6</f>
        <v>1082360</v>
      </c>
      <c r="F6" s="130"/>
    </row>
    <row r="7" spans="1:6" ht="28.5" customHeight="1">
      <c r="A7" s="132" t="s">
        <v>706</v>
      </c>
      <c r="B7" s="133">
        <v>20250</v>
      </c>
      <c r="C7" s="129">
        <v>36540</v>
      </c>
      <c r="D7" s="129">
        <v>-5190</v>
      </c>
      <c r="E7" s="129">
        <f aca="true" t="shared" si="0" ref="E7:E24">C7+D7</f>
        <v>31350</v>
      </c>
      <c r="F7" s="130"/>
    </row>
    <row r="8" spans="1:6" ht="28.5" customHeight="1">
      <c r="A8" s="132" t="s">
        <v>707</v>
      </c>
      <c r="B8" s="133"/>
      <c r="C8" s="129"/>
      <c r="D8" s="129"/>
      <c r="E8" s="129"/>
      <c r="F8" s="130"/>
    </row>
    <row r="9" spans="1:6" ht="28.5" customHeight="1">
      <c r="A9" s="132" t="s">
        <v>708</v>
      </c>
      <c r="B9" s="133">
        <f>SUM(B10:B14)</f>
        <v>679750</v>
      </c>
      <c r="C9" s="133">
        <f>SUM(C10:C14)</f>
        <v>1206460</v>
      </c>
      <c r="D9" s="129">
        <f>SUM(D10:D14)</f>
        <v>-167810</v>
      </c>
      <c r="E9" s="129">
        <f t="shared" si="0"/>
        <v>1038650</v>
      </c>
      <c r="F9" s="130"/>
    </row>
    <row r="10" spans="1:6" ht="28.5" customHeight="1">
      <c r="A10" s="132" t="s">
        <v>709</v>
      </c>
      <c r="B10" s="133">
        <v>654750</v>
      </c>
      <c r="C10" s="129">
        <v>1181460</v>
      </c>
      <c r="D10" s="129">
        <v>-167810</v>
      </c>
      <c r="E10" s="129">
        <f t="shared" si="0"/>
        <v>1013650</v>
      </c>
      <c r="F10" s="130"/>
    </row>
    <row r="11" spans="1:6" ht="28.5" customHeight="1">
      <c r="A11" s="132" t="s">
        <v>710</v>
      </c>
      <c r="B11" s="133">
        <v>3000</v>
      </c>
      <c r="C11" s="129">
        <v>3000</v>
      </c>
      <c r="D11" s="129"/>
      <c r="E11" s="129">
        <f t="shared" si="0"/>
        <v>3000</v>
      </c>
      <c r="F11" s="130"/>
    </row>
    <row r="12" spans="1:6" ht="28.5" customHeight="1">
      <c r="A12" s="132" t="s">
        <v>711</v>
      </c>
      <c r="B12" s="133">
        <v>27000</v>
      </c>
      <c r="C12" s="129">
        <v>27000</v>
      </c>
      <c r="D12" s="129"/>
      <c r="E12" s="129">
        <f t="shared" si="0"/>
        <v>27000</v>
      </c>
      <c r="F12" s="130"/>
    </row>
    <row r="13" spans="1:6" ht="28.5" customHeight="1">
      <c r="A13" s="132" t="s">
        <v>712</v>
      </c>
      <c r="B13" s="133">
        <v>-5000</v>
      </c>
      <c r="C13" s="129">
        <v>-5000</v>
      </c>
      <c r="D13" s="129"/>
      <c r="E13" s="129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  <c r="D14" s="129"/>
      <c r="E14" s="129"/>
      <c r="F14" s="130"/>
    </row>
    <row r="15" spans="1:6" ht="28.5" customHeight="1">
      <c r="A15" s="132" t="s">
        <v>714</v>
      </c>
      <c r="B15" s="133">
        <v>1360</v>
      </c>
      <c r="C15" s="129">
        <v>1360</v>
      </c>
      <c r="D15" s="129"/>
      <c r="E15" s="129">
        <f t="shared" si="0"/>
        <v>1360</v>
      </c>
      <c r="F15" s="130"/>
    </row>
    <row r="16" spans="1:6" ht="28.5" customHeight="1">
      <c r="A16" s="132" t="s">
        <v>715</v>
      </c>
      <c r="B16" s="133">
        <v>4000</v>
      </c>
      <c r="C16" s="129">
        <v>4000</v>
      </c>
      <c r="D16" s="129"/>
      <c r="E16" s="129">
        <f t="shared" si="0"/>
        <v>4000</v>
      </c>
      <c r="F16" s="130"/>
    </row>
    <row r="17" spans="1:6" ht="28.5" customHeight="1">
      <c r="A17" s="132" t="s">
        <v>716</v>
      </c>
      <c r="B17" s="133">
        <v>7000</v>
      </c>
      <c r="C17" s="129">
        <v>7000</v>
      </c>
      <c r="D17" s="129"/>
      <c r="E17" s="129">
        <f t="shared" si="0"/>
        <v>7000</v>
      </c>
      <c r="F17" s="130"/>
    </row>
    <row r="18" spans="1:6" ht="28.5" customHeight="1">
      <c r="A18" s="132" t="s">
        <v>717</v>
      </c>
      <c r="B18" s="133"/>
      <c r="C18" s="129"/>
      <c r="D18" s="129"/>
      <c r="E18" s="129"/>
      <c r="F18" s="130"/>
    </row>
    <row r="19" spans="1:6" ht="28.5" customHeight="1">
      <c r="A19" s="132" t="s">
        <v>718</v>
      </c>
      <c r="B19" s="133"/>
      <c r="C19" s="129"/>
      <c r="D19" s="129"/>
      <c r="E19" s="129"/>
      <c r="F19" s="130"/>
    </row>
    <row r="20" spans="1:6" ht="28.5" customHeight="1">
      <c r="A20" s="132" t="s">
        <v>43</v>
      </c>
      <c r="B20" s="133">
        <f>SUM(B21:B24)</f>
        <v>210158</v>
      </c>
      <c r="C20" s="133">
        <f>SUM(C21:C24)</f>
        <v>438458</v>
      </c>
      <c r="D20" s="133">
        <f>SUM(D21:D24)</f>
        <v>334439</v>
      </c>
      <c r="E20" s="129">
        <f t="shared" si="0"/>
        <v>772897</v>
      </c>
      <c r="F20" s="130"/>
    </row>
    <row r="21" spans="1:6" ht="28.5" customHeight="1">
      <c r="A21" s="132" t="s">
        <v>719</v>
      </c>
      <c r="B21" s="133">
        <v>437</v>
      </c>
      <c r="C21" s="134">
        <v>437</v>
      </c>
      <c r="D21" s="134">
        <v>3518</v>
      </c>
      <c r="E21" s="129">
        <f t="shared" si="0"/>
        <v>3955</v>
      </c>
      <c r="F21" s="130"/>
    </row>
    <row r="22" spans="1:6" ht="28.5" customHeight="1">
      <c r="A22" s="132" t="s">
        <v>720</v>
      </c>
      <c r="B22" s="133"/>
      <c r="C22" s="134"/>
      <c r="D22" s="134"/>
      <c r="E22" s="129"/>
      <c r="F22" s="130"/>
    </row>
    <row r="23" spans="1:6" ht="28.5" customHeight="1">
      <c r="A23" s="132" t="s">
        <v>721</v>
      </c>
      <c r="B23" s="129"/>
      <c r="C23" s="134">
        <v>228300</v>
      </c>
      <c r="D23" s="134">
        <v>392000</v>
      </c>
      <c r="E23" s="129">
        <f t="shared" si="0"/>
        <v>620300</v>
      </c>
      <c r="F23" s="130"/>
    </row>
    <row r="24" spans="1:6" ht="28.5" customHeight="1">
      <c r="A24" s="132" t="s">
        <v>722</v>
      </c>
      <c r="B24" s="129">
        <v>209721</v>
      </c>
      <c r="C24" s="134">
        <v>209721</v>
      </c>
      <c r="D24" s="129">
        <v>-61079</v>
      </c>
      <c r="E24" s="129">
        <f t="shared" si="0"/>
        <v>148642</v>
      </c>
      <c r="F24" s="135" t="s">
        <v>53</v>
      </c>
    </row>
  </sheetData>
  <sheetProtection/>
  <mergeCells count="3">
    <mergeCell ref="A1:B1"/>
    <mergeCell ref="A2:F2"/>
    <mergeCell ref="A3:F3"/>
  </mergeCells>
  <printOptions horizontalCentered="1"/>
  <pageMargins left="0.15694444444444444" right="0.15694444444444444" top="0.9798611111111111" bottom="0.9798611111111111" header="0.5118055555555555" footer="0.5118055555555555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0"/>
  <sheetViews>
    <sheetView showZeros="0" zoomScale="90" zoomScaleNormal="90" workbookViewId="0" topLeftCell="A1">
      <pane xSplit="2" ySplit="4" topLeftCell="C5" activePane="bottomRight" state="frozen"/>
      <selection pane="bottomRight" activeCell="L12" sqref="L12"/>
    </sheetView>
  </sheetViews>
  <sheetFormatPr defaultColWidth="9.00390625" defaultRowHeight="14.25"/>
  <cols>
    <col min="1" max="1" width="12.625" style="71" hidden="1" customWidth="1"/>
    <col min="2" max="2" width="43.25390625" style="72" customWidth="1"/>
    <col min="3" max="4" width="13.50390625" style="73" customWidth="1"/>
    <col min="5" max="5" width="13.50390625" style="74" customWidth="1"/>
    <col min="6" max="6" width="13.50390625" style="73" customWidth="1"/>
    <col min="7" max="7" width="17.375" style="73" customWidth="1"/>
    <col min="8" max="254" width="9.00390625" style="73" customWidth="1"/>
  </cols>
  <sheetData>
    <row r="1" spans="1:3" ht="23.25" customHeight="1">
      <c r="A1" s="75"/>
      <c r="B1" s="2" t="s">
        <v>723</v>
      </c>
      <c r="C1" s="2"/>
    </row>
    <row r="2" spans="1:8" ht="21" customHeight="1">
      <c r="A2" s="76" t="s">
        <v>724</v>
      </c>
      <c r="B2" s="77"/>
      <c r="C2" s="76"/>
      <c r="D2" s="76"/>
      <c r="E2" s="78"/>
      <c r="F2" s="76"/>
      <c r="G2" s="76"/>
      <c r="H2" s="79"/>
    </row>
    <row r="3" spans="1:254" s="70" customFormat="1" ht="15" customHeight="1">
      <c r="A3" s="80"/>
      <c r="B3" s="81"/>
      <c r="C3" s="82" t="s">
        <v>2</v>
      </c>
      <c r="D3" s="82"/>
      <c r="E3" s="83"/>
      <c r="F3" s="82"/>
      <c r="G3" s="84"/>
      <c r="H3" s="85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</row>
    <row r="4" spans="1:254" s="70" customFormat="1" ht="45" customHeight="1">
      <c r="A4" s="86" t="s">
        <v>725</v>
      </c>
      <c r="B4" s="68" t="s">
        <v>57</v>
      </c>
      <c r="C4" s="87" t="s">
        <v>661</v>
      </c>
      <c r="D4" s="88" t="s">
        <v>5</v>
      </c>
      <c r="E4" s="88" t="s">
        <v>6</v>
      </c>
      <c r="F4" s="88" t="s">
        <v>7</v>
      </c>
      <c r="G4" s="8" t="s">
        <v>8</v>
      </c>
      <c r="H4" s="85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</row>
    <row r="5" spans="1:254" s="70" customFormat="1" ht="22.5" customHeight="1">
      <c r="A5" s="89"/>
      <c r="B5" s="90" t="s">
        <v>726</v>
      </c>
      <c r="C5" s="91">
        <f>C6+C67</f>
        <v>922518</v>
      </c>
      <c r="D5" s="91">
        <f>D6+D67</f>
        <v>1693818</v>
      </c>
      <c r="E5" s="92">
        <f>E6+E67</f>
        <v>161439</v>
      </c>
      <c r="F5" s="91">
        <f>D5+E5</f>
        <v>1855257</v>
      </c>
      <c r="G5" s="93"/>
      <c r="H5" s="85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</row>
    <row r="6" spans="1:254" s="70" customFormat="1" ht="22.5" customHeight="1">
      <c r="A6" s="94"/>
      <c r="B6" s="95" t="s">
        <v>663</v>
      </c>
      <c r="C6" s="96">
        <f>SUM(C7,C9,C12,C15,C43,C47,C49,C52,C53,C60,C62,C64)</f>
        <v>549670</v>
      </c>
      <c r="D6" s="96">
        <f>SUM(D7,D9,D12,D15,D43,D47,D49,D52,D53,D60,D62,D64)</f>
        <v>1250120</v>
      </c>
      <c r="E6" s="97">
        <f>SUM(E7,E9,E12,E15,E43,E47,E49,E52,E53,E60,E62,E64)</f>
        <v>346420</v>
      </c>
      <c r="F6" s="96">
        <f>SUM(F7,F9,F12,F15,F43,F47,F49,F52,F53,F60,F62,F64)</f>
        <v>1596540</v>
      </c>
      <c r="G6" s="98"/>
      <c r="H6" s="85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</row>
    <row r="7" spans="1:8" s="70" customFormat="1" ht="22.5" customHeight="1">
      <c r="A7" s="99">
        <v>207</v>
      </c>
      <c r="B7" s="100" t="s">
        <v>727</v>
      </c>
      <c r="C7" s="101">
        <v>68</v>
      </c>
      <c r="D7" s="101">
        <v>68</v>
      </c>
      <c r="E7" s="101"/>
      <c r="F7" s="91">
        <f aca="true" t="shared" si="0" ref="F6:F37">D7+E7</f>
        <v>68</v>
      </c>
      <c r="G7" s="102"/>
      <c r="H7" s="85"/>
    </row>
    <row r="8" spans="1:8" s="70" customFormat="1" ht="22.5" customHeight="1">
      <c r="A8" s="103" t="s">
        <v>728</v>
      </c>
      <c r="B8" s="104" t="s">
        <v>729</v>
      </c>
      <c r="C8" s="101">
        <v>68</v>
      </c>
      <c r="D8" s="101">
        <v>68</v>
      </c>
      <c r="E8" s="101"/>
      <c r="F8" s="91">
        <f t="shared" si="0"/>
        <v>68</v>
      </c>
      <c r="G8" s="102"/>
      <c r="H8" s="85"/>
    </row>
    <row r="9" spans="1:8" s="70" customFormat="1" ht="31.5" customHeight="1">
      <c r="A9" s="99">
        <v>208</v>
      </c>
      <c r="B9" s="100" t="s">
        <v>730</v>
      </c>
      <c r="C9" s="91">
        <v>1982</v>
      </c>
      <c r="D9" s="101">
        <v>1982</v>
      </c>
      <c r="E9" s="101">
        <v>708</v>
      </c>
      <c r="F9" s="91">
        <f t="shared" si="0"/>
        <v>2690</v>
      </c>
      <c r="G9" s="102"/>
      <c r="H9" s="85"/>
    </row>
    <row r="10" spans="1:8" s="70" customFormat="1" ht="28.5">
      <c r="A10" s="103">
        <v>20822</v>
      </c>
      <c r="B10" s="104" t="s">
        <v>731</v>
      </c>
      <c r="C10" s="91">
        <v>1982</v>
      </c>
      <c r="D10" s="101">
        <v>1982</v>
      </c>
      <c r="E10" s="101">
        <v>708</v>
      </c>
      <c r="F10" s="91">
        <f t="shared" si="0"/>
        <v>2690</v>
      </c>
      <c r="G10" s="98" t="s">
        <v>732</v>
      </c>
      <c r="H10" s="85"/>
    </row>
    <row r="11" spans="1:8" s="70" customFormat="1" ht="22.5" customHeight="1">
      <c r="A11" s="103">
        <v>20823</v>
      </c>
      <c r="B11" s="104" t="s">
        <v>733</v>
      </c>
      <c r="C11" s="91"/>
      <c r="D11" s="101">
        <v>0</v>
      </c>
      <c r="E11" s="101"/>
      <c r="F11" s="91">
        <f t="shared" si="0"/>
        <v>0</v>
      </c>
      <c r="G11" s="102"/>
      <c r="H11" s="85"/>
    </row>
    <row r="12" spans="1:8" s="70" customFormat="1" ht="22.5" customHeight="1">
      <c r="A12" s="99">
        <v>211</v>
      </c>
      <c r="B12" s="100" t="s">
        <v>734</v>
      </c>
      <c r="C12" s="91"/>
      <c r="D12" s="101">
        <v>0</v>
      </c>
      <c r="E12" s="101"/>
      <c r="F12" s="91">
        <f t="shared" si="0"/>
        <v>0</v>
      </c>
      <c r="G12" s="102"/>
      <c r="H12" s="85"/>
    </row>
    <row r="13" spans="1:8" s="70" customFormat="1" ht="22.5" customHeight="1">
      <c r="A13" s="103">
        <v>21160</v>
      </c>
      <c r="B13" s="104" t="s">
        <v>735</v>
      </c>
      <c r="C13" s="91"/>
      <c r="D13" s="101">
        <v>0</v>
      </c>
      <c r="E13" s="101"/>
      <c r="F13" s="91">
        <f t="shared" si="0"/>
        <v>0</v>
      </c>
      <c r="G13" s="102"/>
      <c r="H13" s="85"/>
    </row>
    <row r="14" spans="1:8" s="70" customFormat="1" ht="22.5" customHeight="1">
      <c r="A14" s="103">
        <v>21161</v>
      </c>
      <c r="B14" s="104" t="s">
        <v>736</v>
      </c>
      <c r="C14" s="91"/>
      <c r="D14" s="101">
        <v>0</v>
      </c>
      <c r="E14" s="101"/>
      <c r="F14" s="91">
        <f t="shared" si="0"/>
        <v>0</v>
      </c>
      <c r="G14" s="102"/>
      <c r="H14" s="85"/>
    </row>
    <row r="15" spans="1:8" s="70" customFormat="1" ht="22.5" customHeight="1">
      <c r="A15" s="99">
        <v>212</v>
      </c>
      <c r="B15" s="100" t="s">
        <v>737</v>
      </c>
      <c r="C15" s="91">
        <f>C16+C25+C30+C34+C38+C29+C40+C42</f>
        <v>516183</v>
      </c>
      <c r="D15" s="91">
        <f>D16+D25+D30+D34+D38+D29+D40+D42</f>
        <v>1004333</v>
      </c>
      <c r="E15" s="92">
        <f>E16+E25+E30+E34+E38+E29+E40+E42</f>
        <v>-32288</v>
      </c>
      <c r="F15" s="91">
        <f t="shared" si="0"/>
        <v>972045</v>
      </c>
      <c r="G15" s="98"/>
      <c r="H15" s="85"/>
    </row>
    <row r="16" spans="1:8" s="70" customFormat="1" ht="22.5" customHeight="1">
      <c r="A16" s="103">
        <v>21208</v>
      </c>
      <c r="B16" s="104" t="s">
        <v>738</v>
      </c>
      <c r="C16" s="91">
        <f>SUM(C17:C24)</f>
        <v>505933</v>
      </c>
      <c r="D16" s="91">
        <v>978083</v>
      </c>
      <c r="E16" s="92">
        <f>SUM(E17:E24)</f>
        <v>-46288</v>
      </c>
      <c r="F16" s="91">
        <f t="shared" si="0"/>
        <v>931795</v>
      </c>
      <c r="G16" s="102"/>
      <c r="H16" s="85"/>
    </row>
    <row r="17" spans="1:8" s="70" customFormat="1" ht="75" customHeight="1">
      <c r="A17" s="105">
        <v>2120801</v>
      </c>
      <c r="B17" s="106" t="s">
        <v>739</v>
      </c>
      <c r="C17" s="91">
        <v>109832</v>
      </c>
      <c r="D17" s="101">
        <v>512332</v>
      </c>
      <c r="E17" s="101">
        <f>10000+24512</f>
        <v>34512</v>
      </c>
      <c r="F17" s="92">
        <f t="shared" si="0"/>
        <v>546844</v>
      </c>
      <c r="G17" s="107" t="s">
        <v>740</v>
      </c>
      <c r="H17" s="85"/>
    </row>
    <row r="18" spans="1:8" s="70" customFormat="1" ht="22.5" customHeight="1">
      <c r="A18" s="105">
        <v>2120802</v>
      </c>
      <c r="B18" s="106" t="s">
        <v>741</v>
      </c>
      <c r="C18" s="91">
        <v>71380</v>
      </c>
      <c r="D18" s="101">
        <v>71380</v>
      </c>
      <c r="E18" s="101"/>
      <c r="F18" s="92">
        <f t="shared" si="0"/>
        <v>71380</v>
      </c>
      <c r="G18" s="108"/>
      <c r="H18" s="85"/>
    </row>
    <row r="19" spans="1:8" s="70" customFormat="1" ht="96" customHeight="1">
      <c r="A19" s="105">
        <v>2120803</v>
      </c>
      <c r="B19" s="106" t="s">
        <v>742</v>
      </c>
      <c r="C19" s="91">
        <v>53087</v>
      </c>
      <c r="D19" s="101">
        <v>57337</v>
      </c>
      <c r="E19" s="109">
        <v>-4837</v>
      </c>
      <c r="F19" s="92">
        <f t="shared" si="0"/>
        <v>52500</v>
      </c>
      <c r="G19" s="107" t="s">
        <v>743</v>
      </c>
      <c r="H19" s="85"/>
    </row>
    <row r="20" spans="1:8" s="70" customFormat="1" ht="51" customHeight="1">
      <c r="A20" s="105">
        <v>2120804</v>
      </c>
      <c r="B20" s="110" t="s">
        <v>744</v>
      </c>
      <c r="C20" s="91">
        <v>74335</v>
      </c>
      <c r="D20" s="101">
        <v>85435</v>
      </c>
      <c r="E20" s="101">
        <f>5889+400</f>
        <v>6289</v>
      </c>
      <c r="F20" s="92">
        <f t="shared" si="0"/>
        <v>91724</v>
      </c>
      <c r="G20" s="111" t="s">
        <v>745</v>
      </c>
      <c r="H20" s="85"/>
    </row>
    <row r="21" spans="1:8" s="70" customFormat="1" ht="36" customHeight="1">
      <c r="A21" s="105">
        <v>2120805</v>
      </c>
      <c r="B21" s="106" t="s">
        <v>746</v>
      </c>
      <c r="C21" s="91">
        <v>78200</v>
      </c>
      <c r="D21" s="101">
        <v>132500</v>
      </c>
      <c r="E21" s="109">
        <f>-62150-8650</f>
        <v>-70800</v>
      </c>
      <c r="F21" s="52">
        <f t="shared" si="0"/>
        <v>61700</v>
      </c>
      <c r="G21" s="111" t="s">
        <v>747</v>
      </c>
      <c r="H21" s="85"/>
    </row>
    <row r="22" spans="1:8" s="70" customFormat="1" ht="22.5" customHeight="1">
      <c r="A22" s="105">
        <v>2120806</v>
      </c>
      <c r="B22" s="106" t="s">
        <v>748</v>
      </c>
      <c r="C22" s="91">
        <v>480</v>
      </c>
      <c r="D22" s="101">
        <v>480</v>
      </c>
      <c r="E22" s="101"/>
      <c r="F22" s="92">
        <f t="shared" si="0"/>
        <v>480</v>
      </c>
      <c r="G22" s="108"/>
      <c r="H22" s="85"/>
    </row>
    <row r="23" spans="1:8" s="70" customFormat="1" ht="22.5" customHeight="1">
      <c r="A23" s="105">
        <v>2120807</v>
      </c>
      <c r="B23" s="106" t="s">
        <v>749</v>
      </c>
      <c r="C23" s="91">
        <v>340</v>
      </c>
      <c r="D23" s="101">
        <v>340</v>
      </c>
      <c r="E23" s="101"/>
      <c r="F23" s="92">
        <f t="shared" si="0"/>
        <v>340</v>
      </c>
      <c r="G23" s="108"/>
      <c r="H23" s="85"/>
    </row>
    <row r="24" spans="1:8" s="70" customFormat="1" ht="72" customHeight="1">
      <c r="A24" s="105">
        <v>2120899</v>
      </c>
      <c r="B24" s="106" t="s">
        <v>750</v>
      </c>
      <c r="C24" s="91">
        <v>118279</v>
      </c>
      <c r="D24" s="101">
        <v>118279</v>
      </c>
      <c r="E24" s="109">
        <v>-11452</v>
      </c>
      <c r="F24" s="92">
        <f t="shared" si="0"/>
        <v>106827</v>
      </c>
      <c r="G24" s="107" t="s">
        <v>751</v>
      </c>
      <c r="H24" s="85"/>
    </row>
    <row r="25" spans="1:8" s="70" customFormat="1" ht="22.5" customHeight="1">
      <c r="A25" s="103">
        <v>21210</v>
      </c>
      <c r="B25" s="112" t="s">
        <v>752</v>
      </c>
      <c r="C25" s="91"/>
      <c r="D25" s="101">
        <v>0</v>
      </c>
      <c r="E25" s="101"/>
      <c r="F25" s="92">
        <f t="shared" si="0"/>
        <v>0</v>
      </c>
      <c r="G25" s="108"/>
      <c r="H25" s="85"/>
    </row>
    <row r="26" spans="1:8" s="70" customFormat="1" ht="22.5" customHeight="1">
      <c r="A26" s="105">
        <v>2121001</v>
      </c>
      <c r="B26" s="106" t="s">
        <v>739</v>
      </c>
      <c r="C26" s="91"/>
      <c r="D26" s="101">
        <v>0</v>
      </c>
      <c r="E26" s="101"/>
      <c r="F26" s="92">
        <f t="shared" si="0"/>
        <v>0</v>
      </c>
      <c r="G26" s="108"/>
      <c r="H26" s="85"/>
    </row>
    <row r="27" spans="1:8" s="70" customFormat="1" ht="22.5" customHeight="1">
      <c r="A27" s="105">
        <v>2121002</v>
      </c>
      <c r="B27" s="106" t="s">
        <v>741</v>
      </c>
      <c r="C27" s="91"/>
      <c r="D27" s="101">
        <v>0</v>
      </c>
      <c r="E27" s="101"/>
      <c r="F27" s="92">
        <f t="shared" si="0"/>
        <v>0</v>
      </c>
      <c r="G27" s="108"/>
      <c r="H27" s="85"/>
    </row>
    <row r="28" spans="1:8" s="70" customFormat="1" ht="22.5" customHeight="1">
      <c r="A28" s="105"/>
      <c r="B28" s="106" t="s">
        <v>753</v>
      </c>
      <c r="C28" s="91"/>
      <c r="D28" s="101">
        <v>0</v>
      </c>
      <c r="E28" s="101"/>
      <c r="F28" s="92">
        <f t="shared" si="0"/>
        <v>0</v>
      </c>
      <c r="G28" s="108"/>
      <c r="H28" s="85"/>
    </row>
    <row r="29" spans="1:8" s="70" customFormat="1" ht="22.5" customHeight="1">
      <c r="A29" s="103">
        <v>21211</v>
      </c>
      <c r="B29" s="112" t="s">
        <v>754</v>
      </c>
      <c r="C29" s="91"/>
      <c r="D29" s="101">
        <v>0</v>
      </c>
      <c r="E29" s="101"/>
      <c r="F29" s="92">
        <f t="shared" si="0"/>
        <v>0</v>
      </c>
      <c r="G29" s="108"/>
      <c r="H29" s="85"/>
    </row>
    <row r="30" spans="1:8" s="70" customFormat="1" ht="22.5" customHeight="1">
      <c r="A30" s="103">
        <v>21213</v>
      </c>
      <c r="B30" s="112" t="s">
        <v>755</v>
      </c>
      <c r="C30" s="91">
        <v>4000</v>
      </c>
      <c r="D30" s="101">
        <v>4000</v>
      </c>
      <c r="E30" s="101"/>
      <c r="F30" s="92">
        <f t="shared" si="0"/>
        <v>4000</v>
      </c>
      <c r="G30" s="108"/>
      <c r="H30" s="85"/>
    </row>
    <row r="31" spans="1:8" s="70" customFormat="1" ht="22.5" customHeight="1">
      <c r="A31" s="105" t="s">
        <v>756</v>
      </c>
      <c r="B31" s="106" t="s">
        <v>757</v>
      </c>
      <c r="C31" s="91"/>
      <c r="D31" s="101">
        <v>0</v>
      </c>
      <c r="E31" s="101"/>
      <c r="F31" s="92">
        <f t="shared" si="0"/>
        <v>0</v>
      </c>
      <c r="G31" s="108"/>
      <c r="H31" s="85"/>
    </row>
    <row r="32" spans="1:8" s="70" customFormat="1" ht="22.5" customHeight="1">
      <c r="A32" s="105" t="s">
        <v>758</v>
      </c>
      <c r="B32" s="106" t="s">
        <v>759</v>
      </c>
      <c r="C32" s="91"/>
      <c r="D32" s="101">
        <v>0</v>
      </c>
      <c r="E32" s="101"/>
      <c r="F32" s="92">
        <f t="shared" si="0"/>
        <v>0</v>
      </c>
      <c r="G32" s="108"/>
      <c r="H32" s="85"/>
    </row>
    <row r="33" spans="1:8" s="70" customFormat="1" ht="22.5" customHeight="1">
      <c r="A33" s="105" t="s">
        <v>760</v>
      </c>
      <c r="B33" s="106" t="s">
        <v>761</v>
      </c>
      <c r="C33" s="91">
        <v>4000</v>
      </c>
      <c r="D33" s="101">
        <v>4000</v>
      </c>
      <c r="E33" s="101"/>
      <c r="F33" s="92">
        <f t="shared" si="0"/>
        <v>4000</v>
      </c>
      <c r="G33" s="108"/>
      <c r="H33" s="85"/>
    </row>
    <row r="34" spans="1:8" s="70" customFormat="1" ht="22.5" customHeight="1">
      <c r="A34" s="103">
        <v>21214</v>
      </c>
      <c r="B34" s="112" t="s">
        <v>762</v>
      </c>
      <c r="C34" s="91">
        <f>SUM(C35:C37)</f>
        <v>6250</v>
      </c>
      <c r="D34" s="101">
        <v>6250</v>
      </c>
      <c r="E34" s="101"/>
      <c r="F34" s="92">
        <f t="shared" si="0"/>
        <v>6250</v>
      </c>
      <c r="G34" s="108"/>
      <c r="H34" s="85"/>
    </row>
    <row r="35" spans="1:8" s="70" customFormat="1" ht="22.5" customHeight="1">
      <c r="A35" s="105" t="s">
        <v>763</v>
      </c>
      <c r="B35" s="106" t="s">
        <v>764</v>
      </c>
      <c r="C35" s="91">
        <v>1600</v>
      </c>
      <c r="D35" s="101">
        <v>1600</v>
      </c>
      <c r="E35" s="101"/>
      <c r="F35" s="92">
        <f t="shared" si="0"/>
        <v>1600</v>
      </c>
      <c r="G35" s="108"/>
      <c r="H35" s="85"/>
    </row>
    <row r="36" spans="1:8" s="70" customFormat="1" ht="22.5" customHeight="1">
      <c r="A36" s="105">
        <v>2121402</v>
      </c>
      <c r="B36" s="106" t="s">
        <v>765</v>
      </c>
      <c r="C36" s="91"/>
      <c r="D36" s="101">
        <v>0</v>
      </c>
      <c r="E36" s="101"/>
      <c r="F36" s="92">
        <f t="shared" si="0"/>
        <v>0</v>
      </c>
      <c r="G36" s="108"/>
      <c r="H36" s="85"/>
    </row>
    <row r="37" spans="1:8" s="70" customFormat="1" ht="22.5" customHeight="1">
      <c r="A37" s="105">
        <v>2121499</v>
      </c>
      <c r="B37" s="106" t="s">
        <v>766</v>
      </c>
      <c r="C37" s="91">
        <v>4650</v>
      </c>
      <c r="D37" s="101">
        <v>4650</v>
      </c>
      <c r="E37" s="101"/>
      <c r="F37" s="92">
        <f t="shared" si="0"/>
        <v>4650</v>
      </c>
      <c r="G37" s="108"/>
      <c r="H37" s="85"/>
    </row>
    <row r="38" spans="1:8" s="70" customFormat="1" ht="22.5" customHeight="1">
      <c r="A38" s="103" t="s">
        <v>767</v>
      </c>
      <c r="B38" s="113" t="s">
        <v>768</v>
      </c>
      <c r="C38" s="91"/>
      <c r="D38" s="101">
        <v>0</v>
      </c>
      <c r="E38" s="101"/>
      <c r="F38" s="92">
        <f aca="true" t="shared" si="1" ref="F38:F70">D38+E38</f>
        <v>0</v>
      </c>
      <c r="G38" s="108"/>
      <c r="H38" s="85"/>
    </row>
    <row r="39" spans="1:8" s="70" customFormat="1" ht="22.5" customHeight="1">
      <c r="A39" s="105">
        <v>2121502</v>
      </c>
      <c r="B39" s="106" t="s">
        <v>741</v>
      </c>
      <c r="C39" s="91"/>
      <c r="D39" s="101">
        <v>0</v>
      </c>
      <c r="E39" s="101"/>
      <c r="F39" s="92">
        <f t="shared" si="1"/>
        <v>0</v>
      </c>
      <c r="G39" s="108"/>
      <c r="H39" s="85"/>
    </row>
    <row r="40" spans="1:8" s="70" customFormat="1" ht="33" customHeight="1">
      <c r="A40" s="103" t="s">
        <v>769</v>
      </c>
      <c r="B40" s="104" t="s">
        <v>770</v>
      </c>
      <c r="C40" s="91"/>
      <c r="D40" s="101">
        <v>16000</v>
      </c>
      <c r="E40" s="101">
        <v>14000</v>
      </c>
      <c r="F40" s="92">
        <f t="shared" si="1"/>
        <v>30000</v>
      </c>
      <c r="G40" s="108"/>
      <c r="H40" s="85"/>
    </row>
    <row r="41" spans="1:8" s="70" customFormat="1" ht="33" customHeight="1">
      <c r="A41" s="103"/>
      <c r="B41" s="104" t="s">
        <v>771</v>
      </c>
      <c r="C41" s="91"/>
      <c r="D41" s="101">
        <v>16000</v>
      </c>
      <c r="E41" s="101">
        <v>14000</v>
      </c>
      <c r="F41" s="92">
        <f t="shared" si="1"/>
        <v>30000</v>
      </c>
      <c r="G41" s="111" t="s">
        <v>772</v>
      </c>
      <c r="H41" s="85"/>
    </row>
    <row r="42" spans="1:8" s="70" customFormat="1" ht="33" customHeight="1">
      <c r="A42" s="103" t="s">
        <v>773</v>
      </c>
      <c r="B42" s="104" t="s">
        <v>774</v>
      </c>
      <c r="C42" s="91"/>
      <c r="D42" s="101">
        <v>0</v>
      </c>
      <c r="E42" s="101"/>
      <c r="F42" s="92">
        <f t="shared" si="1"/>
        <v>0</v>
      </c>
      <c r="G42" s="108"/>
      <c r="H42" s="85"/>
    </row>
    <row r="43" spans="1:8" s="70" customFormat="1" ht="22.5" customHeight="1">
      <c r="A43" s="99">
        <v>213</v>
      </c>
      <c r="B43" s="100" t="s">
        <v>775</v>
      </c>
      <c r="C43" s="91">
        <v>70</v>
      </c>
      <c r="D43" s="101">
        <v>70</v>
      </c>
      <c r="E43" s="101"/>
      <c r="F43" s="92">
        <f t="shared" si="1"/>
        <v>70</v>
      </c>
      <c r="G43" s="108"/>
      <c r="H43" s="85"/>
    </row>
    <row r="44" spans="1:8" s="70" customFormat="1" ht="22.5" customHeight="1">
      <c r="A44" s="103">
        <v>21366</v>
      </c>
      <c r="B44" s="104" t="s">
        <v>776</v>
      </c>
      <c r="C44" s="91">
        <v>70</v>
      </c>
      <c r="D44" s="101">
        <v>70</v>
      </c>
      <c r="E44" s="101"/>
      <c r="F44" s="92">
        <f t="shared" si="1"/>
        <v>70</v>
      </c>
      <c r="G44" s="108"/>
      <c r="H44" s="85"/>
    </row>
    <row r="45" spans="1:8" s="70" customFormat="1" ht="22.5" customHeight="1">
      <c r="A45" s="103">
        <v>21367</v>
      </c>
      <c r="B45" s="104" t="s">
        <v>777</v>
      </c>
      <c r="C45" s="91"/>
      <c r="D45" s="101">
        <v>0</v>
      </c>
      <c r="E45" s="101"/>
      <c r="F45" s="92">
        <f t="shared" si="1"/>
        <v>0</v>
      </c>
      <c r="G45" s="108"/>
      <c r="H45" s="85"/>
    </row>
    <row r="46" spans="1:8" s="70" customFormat="1" ht="22.5" customHeight="1">
      <c r="A46" s="103">
        <v>21369</v>
      </c>
      <c r="B46" s="104" t="s">
        <v>778</v>
      </c>
      <c r="C46" s="91"/>
      <c r="D46" s="101">
        <v>0</v>
      </c>
      <c r="E46" s="101"/>
      <c r="F46" s="92">
        <f t="shared" si="1"/>
        <v>0</v>
      </c>
      <c r="G46" s="108"/>
      <c r="H46" s="85"/>
    </row>
    <row r="47" spans="1:8" s="70" customFormat="1" ht="22.5" customHeight="1">
      <c r="A47" s="99">
        <v>216</v>
      </c>
      <c r="B47" s="100" t="s">
        <v>779</v>
      </c>
      <c r="C47" s="91"/>
      <c r="D47" s="101">
        <v>0</v>
      </c>
      <c r="E47" s="101"/>
      <c r="F47" s="92">
        <f t="shared" si="1"/>
        <v>0</v>
      </c>
      <c r="G47" s="108"/>
      <c r="H47" s="85"/>
    </row>
    <row r="48" spans="1:8" s="70" customFormat="1" ht="22.5" customHeight="1">
      <c r="A48" s="103">
        <v>21660</v>
      </c>
      <c r="B48" s="104" t="s">
        <v>780</v>
      </c>
      <c r="C48" s="91"/>
      <c r="D48" s="101">
        <v>0</v>
      </c>
      <c r="E48" s="101"/>
      <c r="F48" s="92">
        <f t="shared" si="1"/>
        <v>0</v>
      </c>
      <c r="G48" s="108"/>
      <c r="H48" s="85"/>
    </row>
    <row r="49" spans="1:8" s="70" customFormat="1" ht="22.5" customHeight="1">
      <c r="A49" s="114" t="s">
        <v>781</v>
      </c>
      <c r="B49" s="112" t="s">
        <v>782</v>
      </c>
      <c r="C49" s="91">
        <v>12</v>
      </c>
      <c r="D49" s="101">
        <v>12</v>
      </c>
      <c r="E49" s="101"/>
      <c r="F49" s="92">
        <f t="shared" si="1"/>
        <v>12</v>
      </c>
      <c r="G49" s="108"/>
      <c r="H49" s="85"/>
    </row>
    <row r="50" spans="1:8" s="70" customFormat="1" ht="22.5" customHeight="1">
      <c r="A50" s="114" t="s">
        <v>783</v>
      </c>
      <c r="B50" s="112" t="s">
        <v>784</v>
      </c>
      <c r="C50" s="91">
        <v>12</v>
      </c>
      <c r="D50" s="101">
        <v>12</v>
      </c>
      <c r="E50" s="101"/>
      <c r="F50" s="92">
        <f t="shared" si="1"/>
        <v>12</v>
      </c>
      <c r="G50" s="108"/>
      <c r="H50" s="85"/>
    </row>
    <row r="51" spans="1:8" s="70" customFormat="1" ht="22.5" customHeight="1">
      <c r="A51" s="114" t="s">
        <v>785</v>
      </c>
      <c r="B51" s="112" t="s">
        <v>786</v>
      </c>
      <c r="C51" s="91">
        <v>12</v>
      </c>
      <c r="D51" s="101">
        <v>12</v>
      </c>
      <c r="E51" s="101"/>
      <c r="F51" s="92">
        <f t="shared" si="1"/>
        <v>12</v>
      </c>
      <c r="G51" s="108"/>
      <c r="H51" s="85"/>
    </row>
    <row r="52" spans="1:8" s="70" customFormat="1" ht="22.5" customHeight="1">
      <c r="A52" s="99">
        <v>217</v>
      </c>
      <c r="B52" s="100" t="s">
        <v>787</v>
      </c>
      <c r="C52" s="91"/>
      <c r="D52" s="101">
        <v>0</v>
      </c>
      <c r="E52" s="101"/>
      <c r="F52" s="92">
        <f t="shared" si="1"/>
        <v>0</v>
      </c>
      <c r="G52" s="108"/>
      <c r="H52" s="85"/>
    </row>
    <row r="53" spans="1:8" s="70" customFormat="1" ht="22.5" customHeight="1">
      <c r="A53" s="99">
        <v>229</v>
      </c>
      <c r="B53" s="100" t="s">
        <v>788</v>
      </c>
      <c r="C53" s="91">
        <f>C54+C57+C58+C59</f>
        <v>1355</v>
      </c>
      <c r="D53" s="91">
        <f>D54+D57+D58+D59</f>
        <v>213655</v>
      </c>
      <c r="E53" s="92">
        <f>E54+E57+E58+E59</f>
        <v>378000</v>
      </c>
      <c r="F53" s="92">
        <f t="shared" si="1"/>
        <v>591655</v>
      </c>
      <c r="G53" s="108"/>
      <c r="H53" s="85"/>
    </row>
    <row r="54" spans="1:8" s="70" customFormat="1" ht="30.75" customHeight="1">
      <c r="A54" s="103">
        <v>22904</v>
      </c>
      <c r="B54" s="104" t="s">
        <v>789</v>
      </c>
      <c r="C54" s="91"/>
      <c r="D54" s="101">
        <v>212300</v>
      </c>
      <c r="E54" s="101">
        <v>378000</v>
      </c>
      <c r="F54" s="92">
        <f t="shared" si="1"/>
        <v>590300</v>
      </c>
      <c r="G54" s="108"/>
      <c r="H54" s="85"/>
    </row>
    <row r="55" spans="1:8" s="70" customFormat="1" ht="22.5" customHeight="1">
      <c r="A55" s="105">
        <v>2290401</v>
      </c>
      <c r="B55" s="106" t="s">
        <v>790</v>
      </c>
      <c r="C55" s="91"/>
      <c r="D55" s="101">
        <v>0</v>
      </c>
      <c r="E55" s="101"/>
      <c r="F55" s="92">
        <f t="shared" si="1"/>
        <v>0</v>
      </c>
      <c r="G55" s="108"/>
      <c r="H55" s="85"/>
    </row>
    <row r="56" spans="1:8" s="70" customFormat="1" ht="28.5">
      <c r="A56" s="105">
        <v>2290402</v>
      </c>
      <c r="B56" s="115" t="s">
        <v>791</v>
      </c>
      <c r="C56" s="91"/>
      <c r="D56" s="101">
        <v>212300</v>
      </c>
      <c r="E56" s="101">
        <v>378000</v>
      </c>
      <c r="F56" s="92">
        <f t="shared" si="1"/>
        <v>590300</v>
      </c>
      <c r="G56" s="111" t="s">
        <v>772</v>
      </c>
      <c r="H56" s="85"/>
    </row>
    <row r="57" spans="1:8" s="70" customFormat="1" ht="22.5" customHeight="1">
      <c r="A57" s="103">
        <v>22908</v>
      </c>
      <c r="B57" s="104" t="s">
        <v>792</v>
      </c>
      <c r="C57" s="91"/>
      <c r="D57" s="101">
        <v>0</v>
      </c>
      <c r="E57" s="101"/>
      <c r="F57" s="92">
        <f t="shared" si="1"/>
        <v>0</v>
      </c>
      <c r="G57" s="108"/>
      <c r="H57" s="85"/>
    </row>
    <row r="58" spans="1:8" s="70" customFormat="1" ht="22.5" customHeight="1">
      <c r="A58" s="103">
        <v>22960</v>
      </c>
      <c r="B58" s="104" t="s">
        <v>793</v>
      </c>
      <c r="C58" s="91">
        <v>1355</v>
      </c>
      <c r="D58" s="101">
        <v>1355</v>
      </c>
      <c r="E58" s="101"/>
      <c r="F58" s="92">
        <f t="shared" si="1"/>
        <v>1355</v>
      </c>
      <c r="G58" s="108"/>
      <c r="H58" s="85"/>
    </row>
    <row r="59" spans="1:8" s="70" customFormat="1" ht="22.5" customHeight="1">
      <c r="A59" s="103">
        <v>22961</v>
      </c>
      <c r="B59" s="104" t="s">
        <v>794</v>
      </c>
      <c r="C59" s="91"/>
      <c r="D59" s="101">
        <v>0</v>
      </c>
      <c r="E59" s="101"/>
      <c r="F59" s="92">
        <f t="shared" si="1"/>
        <v>0</v>
      </c>
      <c r="G59" s="108"/>
      <c r="H59" s="116"/>
    </row>
    <row r="60" spans="1:8" s="70" customFormat="1" ht="22.5" customHeight="1">
      <c r="A60" s="99">
        <v>232</v>
      </c>
      <c r="B60" s="100" t="s">
        <v>795</v>
      </c>
      <c r="C60" s="91">
        <v>29700</v>
      </c>
      <c r="D60" s="101">
        <v>29700</v>
      </c>
      <c r="E60" s="101"/>
      <c r="F60" s="92">
        <f t="shared" si="1"/>
        <v>29700</v>
      </c>
      <c r="G60" s="108"/>
      <c r="H60" s="85"/>
    </row>
    <row r="61" spans="1:8" s="70" customFormat="1" ht="22.5" customHeight="1">
      <c r="A61" s="103">
        <v>23204</v>
      </c>
      <c r="B61" s="104" t="s">
        <v>796</v>
      </c>
      <c r="C61" s="91">
        <v>29700</v>
      </c>
      <c r="D61" s="101">
        <v>29700</v>
      </c>
      <c r="E61" s="101"/>
      <c r="F61" s="92">
        <f t="shared" si="1"/>
        <v>29700</v>
      </c>
      <c r="G61" s="108"/>
      <c r="H61" s="85"/>
    </row>
    <row r="62" spans="1:8" s="70" customFormat="1" ht="22.5" customHeight="1">
      <c r="A62" s="99">
        <v>233</v>
      </c>
      <c r="B62" s="100" t="s">
        <v>797</v>
      </c>
      <c r="C62" s="91">
        <v>300</v>
      </c>
      <c r="D62" s="101">
        <v>300</v>
      </c>
      <c r="E62" s="101"/>
      <c r="F62" s="92">
        <f t="shared" si="1"/>
        <v>300</v>
      </c>
      <c r="G62" s="108"/>
      <c r="H62" s="85"/>
    </row>
    <row r="63" spans="1:8" s="70" customFormat="1" ht="22.5" customHeight="1">
      <c r="A63" s="103">
        <v>23304</v>
      </c>
      <c r="B63" s="104" t="s">
        <v>798</v>
      </c>
      <c r="C63" s="91">
        <v>300</v>
      </c>
      <c r="D63" s="101">
        <v>300</v>
      </c>
      <c r="E63" s="101"/>
      <c r="F63" s="92">
        <f t="shared" si="1"/>
        <v>300</v>
      </c>
      <c r="G63" s="108"/>
      <c r="H63" s="85"/>
    </row>
    <row r="64" spans="1:254" s="70" customFormat="1" ht="22.5" customHeight="1">
      <c r="A64" s="99">
        <v>234</v>
      </c>
      <c r="B64" s="100" t="s">
        <v>799</v>
      </c>
      <c r="C64" s="91"/>
      <c r="D64" s="101">
        <v>0</v>
      </c>
      <c r="E64" s="101"/>
      <c r="F64" s="92">
        <f t="shared" si="1"/>
        <v>0</v>
      </c>
      <c r="G64" s="117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8"/>
      <c r="EF64" s="118"/>
      <c r="EG64" s="118"/>
      <c r="EH64" s="118"/>
      <c r="EI64" s="118"/>
      <c r="EJ64" s="118"/>
      <c r="EK64" s="118"/>
      <c r="EL64" s="118"/>
      <c r="EM64" s="118"/>
      <c r="EN64" s="118"/>
      <c r="EO64" s="118"/>
      <c r="EP64" s="118"/>
      <c r="EQ64" s="118"/>
      <c r="ER64" s="118"/>
      <c r="ES64" s="118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8"/>
      <c r="FF64" s="118"/>
      <c r="FG64" s="118"/>
      <c r="FH64" s="118"/>
      <c r="FI64" s="118"/>
      <c r="FJ64" s="118"/>
      <c r="FK64" s="118"/>
      <c r="FL64" s="118"/>
      <c r="FM64" s="118"/>
      <c r="FN64" s="118"/>
      <c r="FO64" s="118"/>
      <c r="FP64" s="118"/>
      <c r="FQ64" s="118"/>
      <c r="FR64" s="118"/>
      <c r="FS64" s="118"/>
      <c r="FT64" s="118"/>
      <c r="FU64" s="118"/>
      <c r="FV64" s="118"/>
      <c r="FW64" s="118"/>
      <c r="FX64" s="118"/>
      <c r="FY64" s="118"/>
      <c r="FZ64" s="118"/>
      <c r="GA64" s="118"/>
      <c r="GB64" s="118"/>
      <c r="GC64" s="118"/>
      <c r="GD64" s="118"/>
      <c r="GE64" s="118"/>
      <c r="GF64" s="118"/>
      <c r="GG64" s="118"/>
      <c r="GH64" s="118"/>
      <c r="GI64" s="118"/>
      <c r="GJ64" s="118"/>
      <c r="GK64" s="118"/>
      <c r="GL64" s="118"/>
      <c r="GM64" s="118"/>
      <c r="GN64" s="118"/>
      <c r="GO64" s="118"/>
      <c r="GP64" s="118"/>
      <c r="GQ64" s="118"/>
      <c r="GR64" s="118"/>
      <c r="GS64" s="118"/>
      <c r="GT64" s="118"/>
      <c r="GU64" s="118"/>
      <c r="GV64" s="118"/>
      <c r="GW64" s="118"/>
      <c r="GX64" s="118"/>
      <c r="GY64" s="118"/>
      <c r="GZ64" s="118"/>
      <c r="HA64" s="118"/>
      <c r="HB64" s="118"/>
      <c r="HC64" s="118"/>
      <c r="HD64" s="118"/>
      <c r="HE64" s="118"/>
      <c r="HF64" s="118"/>
      <c r="HG64" s="118"/>
      <c r="HH64" s="118"/>
      <c r="HI64" s="118"/>
      <c r="HJ64" s="118"/>
      <c r="HK64" s="118"/>
      <c r="HL64" s="118"/>
      <c r="HM64" s="118"/>
      <c r="HN64" s="118"/>
      <c r="HO64" s="118"/>
      <c r="HP64" s="118"/>
      <c r="HQ64" s="118"/>
      <c r="HR64" s="118"/>
      <c r="HS64" s="118"/>
      <c r="HT64" s="118"/>
      <c r="HU64" s="118"/>
      <c r="HV64" s="118"/>
      <c r="HW64" s="118"/>
      <c r="HX64" s="118"/>
      <c r="HY64" s="118"/>
      <c r="HZ64" s="118"/>
      <c r="IA64" s="118"/>
      <c r="IB64" s="118"/>
      <c r="IC64" s="118"/>
      <c r="ID64" s="118"/>
      <c r="IE64" s="118"/>
      <c r="IF64" s="118"/>
      <c r="IG64" s="118"/>
      <c r="IH64" s="118"/>
      <c r="II64" s="118"/>
      <c r="IJ64" s="118"/>
      <c r="IK64" s="118"/>
      <c r="IL64" s="118"/>
      <c r="IM64" s="118"/>
      <c r="IN64" s="118"/>
      <c r="IO64" s="118"/>
      <c r="IP64" s="118"/>
      <c r="IQ64" s="118"/>
      <c r="IR64" s="118"/>
      <c r="IS64" s="118"/>
      <c r="IT64" s="118"/>
    </row>
    <row r="65" spans="1:7" ht="22.5" customHeight="1">
      <c r="A65" s="99" t="s">
        <v>800</v>
      </c>
      <c r="B65" s="100" t="s">
        <v>801</v>
      </c>
      <c r="C65" s="96"/>
      <c r="D65" s="101">
        <v>0</v>
      </c>
      <c r="E65" s="101"/>
      <c r="F65" s="92">
        <f t="shared" si="1"/>
        <v>0</v>
      </c>
      <c r="G65" s="117"/>
    </row>
    <row r="66" spans="1:7" ht="22.5" customHeight="1">
      <c r="A66" s="99" t="s">
        <v>802</v>
      </c>
      <c r="B66" s="100" t="s">
        <v>803</v>
      </c>
      <c r="C66" s="96"/>
      <c r="D66" s="101">
        <v>0</v>
      </c>
      <c r="E66" s="101"/>
      <c r="F66" s="92">
        <f t="shared" si="1"/>
        <v>0</v>
      </c>
      <c r="G66" s="117"/>
    </row>
    <row r="67" spans="1:7" ht="22.5" customHeight="1">
      <c r="A67" s="99"/>
      <c r="B67" s="119" t="s">
        <v>696</v>
      </c>
      <c r="C67" s="91">
        <f>SUM(C68:C70)</f>
        <v>372848</v>
      </c>
      <c r="D67" s="91">
        <f>SUM(D68:D70)</f>
        <v>443698</v>
      </c>
      <c r="E67" s="92">
        <f>SUM(E68:E70)</f>
        <v>-184981</v>
      </c>
      <c r="F67" s="92">
        <f t="shared" si="1"/>
        <v>258717</v>
      </c>
      <c r="G67" s="117"/>
    </row>
    <row r="68" spans="1:7" ht="22.5" customHeight="1">
      <c r="A68" s="99"/>
      <c r="B68" s="100" t="s">
        <v>804</v>
      </c>
      <c r="C68" s="52">
        <v>200000</v>
      </c>
      <c r="D68" s="52">
        <v>200000</v>
      </c>
      <c r="E68" s="52">
        <v>-60000</v>
      </c>
      <c r="F68" s="92">
        <f t="shared" si="1"/>
        <v>140000</v>
      </c>
      <c r="G68" s="117"/>
    </row>
    <row r="69" spans="1:7" ht="22.5" customHeight="1">
      <c r="A69" s="99"/>
      <c r="B69" s="100" t="s">
        <v>805</v>
      </c>
      <c r="C69" s="52">
        <v>172848</v>
      </c>
      <c r="D69" s="52">
        <v>243698</v>
      </c>
      <c r="E69" s="52">
        <f>-20631-96150-8200</f>
        <v>-124981</v>
      </c>
      <c r="F69" s="92">
        <f t="shared" si="1"/>
        <v>118717</v>
      </c>
      <c r="G69" s="117"/>
    </row>
    <row r="70" spans="1:7" ht="22.5" customHeight="1">
      <c r="A70" s="99"/>
      <c r="B70" s="100" t="s">
        <v>806</v>
      </c>
      <c r="C70" s="97"/>
      <c r="D70" s="52">
        <v>0</v>
      </c>
      <c r="E70" s="52"/>
      <c r="F70" s="92">
        <f t="shared" si="1"/>
        <v>0</v>
      </c>
      <c r="G70" s="117"/>
    </row>
  </sheetData>
  <sheetProtection/>
  <mergeCells count="3">
    <mergeCell ref="B1:C1"/>
    <mergeCell ref="A2:G2"/>
    <mergeCell ref="C3:G3"/>
  </mergeCells>
  <printOptions horizontalCentered="1"/>
  <pageMargins left="0.2361111111111111" right="0.2361111111111111" top="0.9798611111111111" bottom="0.9798611111111111" header="0.5118055555555555" footer="0.5118055555555555"/>
  <pageSetup fitToHeight="0" fitToWidth="1" horizontalDpi="600" verticalDpi="600" orientation="portrait" paperSize="9" scale="8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33.50390625" style="45" customWidth="1"/>
    <col min="2" max="2" width="12.375" style="45" customWidth="1"/>
    <col min="3" max="3" width="10.625" style="45" customWidth="1"/>
    <col min="4" max="4" width="12.75390625" style="58" customWidth="1"/>
    <col min="5" max="5" width="23.625" style="45" customWidth="1"/>
    <col min="6" max="7" width="9.00390625" style="45" customWidth="1"/>
    <col min="8" max="8" width="17.625" style="45" customWidth="1"/>
    <col min="9" max="16384" width="9.00390625" style="45" customWidth="1"/>
  </cols>
  <sheetData>
    <row r="1" spans="1:4" s="65" customFormat="1" ht="19.5" customHeight="1">
      <c r="A1" s="2" t="s">
        <v>807</v>
      </c>
      <c r="B1" s="2"/>
      <c r="D1" s="66"/>
    </row>
    <row r="2" spans="1:5" s="45" customFormat="1" ht="27.75" customHeight="1">
      <c r="A2" s="3" t="s">
        <v>808</v>
      </c>
      <c r="B2" s="3"/>
      <c r="C2" s="3"/>
      <c r="D2" s="3"/>
      <c r="E2" s="3"/>
    </row>
    <row r="3" spans="1:5" s="45" customFormat="1" ht="16.5" customHeight="1">
      <c r="A3" s="47"/>
      <c r="B3" s="47"/>
      <c r="C3" s="47"/>
      <c r="D3" s="59"/>
      <c r="E3" s="67" t="s">
        <v>809</v>
      </c>
    </row>
    <row r="4" spans="1:5" s="45" customFormat="1" ht="43.5" customHeight="1">
      <c r="A4" s="68" t="s">
        <v>810</v>
      </c>
      <c r="B4" s="68" t="s">
        <v>811</v>
      </c>
      <c r="C4" s="68" t="s">
        <v>812</v>
      </c>
      <c r="D4" s="68" t="s">
        <v>813</v>
      </c>
      <c r="E4" s="68" t="s">
        <v>8</v>
      </c>
    </row>
    <row r="5" spans="1:7" s="45" customFormat="1" ht="36" customHeight="1">
      <c r="A5" s="69" t="s">
        <v>814</v>
      </c>
      <c r="B5" s="52">
        <f>SUM(B6:B12)</f>
        <v>157792</v>
      </c>
      <c r="C5" s="60">
        <f>SUM(C6:C12)</f>
        <v>23464</v>
      </c>
      <c r="D5" s="61">
        <f>B5+C5</f>
        <v>181256</v>
      </c>
      <c r="E5" s="54"/>
      <c r="G5" s="53"/>
    </row>
    <row r="6" spans="1:9" s="45" customFormat="1" ht="70.5" customHeight="1">
      <c r="A6" s="54" t="s">
        <v>815</v>
      </c>
      <c r="B6" s="52"/>
      <c r="C6" s="27"/>
      <c r="D6" s="27"/>
      <c r="E6" s="54"/>
      <c r="G6" s="56"/>
      <c r="H6" s="56"/>
      <c r="I6" s="56"/>
    </row>
    <row r="7" spans="1:9" s="45" customFormat="1" ht="70.5" customHeight="1">
      <c r="A7" s="54" t="s">
        <v>816</v>
      </c>
      <c r="B7" s="52">
        <v>7871</v>
      </c>
      <c r="C7" s="62">
        <v>212</v>
      </c>
      <c r="D7" s="63">
        <v>8083</v>
      </c>
      <c r="E7" s="54" t="s">
        <v>817</v>
      </c>
      <c r="G7" s="56"/>
      <c r="H7" s="57"/>
      <c r="I7" s="56"/>
    </row>
    <row r="8" spans="1:9" s="45" customFormat="1" ht="66" customHeight="1">
      <c r="A8" s="54" t="s">
        <v>818</v>
      </c>
      <c r="B8" s="52"/>
      <c r="C8" s="26"/>
      <c r="D8" s="27"/>
      <c r="E8" s="64"/>
      <c r="G8" s="56"/>
      <c r="H8" s="56"/>
      <c r="I8" s="56"/>
    </row>
    <row r="9" spans="1:5" s="45" customFormat="1" ht="48.75" customHeight="1">
      <c r="A9" s="54" t="s">
        <v>819</v>
      </c>
      <c r="B9" s="52">
        <v>24416</v>
      </c>
      <c r="C9" s="62">
        <v>-2769</v>
      </c>
      <c r="D9" s="62">
        <f>B9+C9</f>
        <v>21647</v>
      </c>
      <c r="E9" s="64" t="s">
        <v>820</v>
      </c>
    </row>
    <row r="10" spans="1:5" s="45" customFormat="1" ht="126" customHeight="1">
      <c r="A10" s="54" t="s">
        <v>821</v>
      </c>
      <c r="B10" s="52">
        <v>47495</v>
      </c>
      <c r="C10" s="62">
        <v>29180</v>
      </c>
      <c r="D10" s="62">
        <f>B10+C10</f>
        <v>76675</v>
      </c>
      <c r="E10" s="64" t="s">
        <v>822</v>
      </c>
    </row>
    <row r="11" spans="1:5" s="45" customFormat="1" ht="59.25" customHeight="1">
      <c r="A11" s="54" t="s">
        <v>823</v>
      </c>
      <c r="B11" s="52"/>
      <c r="C11" s="62"/>
      <c r="D11" s="62"/>
      <c r="E11" s="64"/>
    </row>
    <row r="12" spans="1:5" s="45" customFormat="1" ht="90" customHeight="1">
      <c r="A12" s="54" t="s">
        <v>824</v>
      </c>
      <c r="B12" s="52">
        <v>78010</v>
      </c>
      <c r="C12" s="26">
        <v>-3159</v>
      </c>
      <c r="D12" s="26">
        <f>B12+C12</f>
        <v>74851</v>
      </c>
      <c r="E12" s="64" t="s">
        <v>820</v>
      </c>
    </row>
    <row r="13" s="45" customFormat="1" ht="15" customHeight="1">
      <c r="D13" s="58"/>
    </row>
    <row r="14" s="45" customFormat="1" ht="15" customHeight="1">
      <c r="D14" s="58"/>
    </row>
    <row r="15" s="45" customFormat="1" ht="15" customHeight="1">
      <c r="D15" s="58"/>
    </row>
    <row r="16" s="45" customFormat="1" ht="15" customHeight="1">
      <c r="D16" s="58"/>
    </row>
    <row r="17" s="45" customFormat="1" ht="15" customHeight="1">
      <c r="D17" s="58"/>
    </row>
    <row r="18" s="45" customFormat="1" ht="15" customHeight="1">
      <c r="D18" s="58"/>
    </row>
    <row r="19" s="45" customFormat="1" ht="15" customHeight="1">
      <c r="D19" s="58"/>
    </row>
    <row r="20" s="45" customFormat="1" ht="15" customHeight="1">
      <c r="D20" s="58"/>
    </row>
    <row r="21" s="45" customFormat="1" ht="15" customHeight="1">
      <c r="D21" s="58"/>
    </row>
    <row r="22" s="45" customFormat="1" ht="15" customHeight="1">
      <c r="D22" s="58"/>
    </row>
    <row r="23" s="45" customFormat="1" ht="15" customHeight="1">
      <c r="D23" s="58"/>
    </row>
    <row r="24" s="45" customFormat="1" ht="15" customHeight="1">
      <c r="D24" s="58"/>
    </row>
    <row r="25" s="45" customFormat="1" ht="15" customHeight="1">
      <c r="D25" s="58"/>
    </row>
    <row r="26" s="45" customFormat="1" ht="15" customHeight="1">
      <c r="D26" s="58"/>
    </row>
  </sheetData>
  <sheetProtection/>
  <mergeCells count="2">
    <mergeCell ref="A1:B1"/>
    <mergeCell ref="A2:E2"/>
  </mergeCells>
  <printOptions/>
  <pageMargins left="0.7513888888888889" right="0.7513888888888889" top="1" bottom="1" header="0.5" footer="0.5"/>
  <pageSetup fitToHeight="1" fitToWidth="1" horizontalDpi="600" verticalDpi="600" orientation="portrait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33.50390625" style="45" customWidth="1"/>
    <col min="2" max="2" width="13.50390625" style="45" customWidth="1"/>
    <col min="3" max="3" width="10.625" style="45" customWidth="1"/>
    <col min="4" max="4" width="12.25390625" style="58" customWidth="1"/>
    <col min="5" max="5" width="23.625" style="45" customWidth="1"/>
    <col min="6" max="7" width="9.00390625" style="45" customWidth="1"/>
    <col min="8" max="8" width="17.625" style="45" customWidth="1"/>
    <col min="9" max="16384" width="9.00390625" style="45" customWidth="1"/>
  </cols>
  <sheetData>
    <row r="1" spans="1:4" s="45" customFormat="1" ht="15.75" customHeight="1">
      <c r="A1" s="2" t="s">
        <v>825</v>
      </c>
      <c r="B1" s="2"/>
      <c r="D1" s="58"/>
    </row>
    <row r="2" spans="1:5" s="45" customFormat="1" ht="23.25" customHeight="1">
      <c r="A2" s="3" t="s">
        <v>826</v>
      </c>
      <c r="B2" s="3"/>
      <c r="C2" s="3"/>
      <c r="D2" s="3"/>
      <c r="E2" s="3"/>
    </row>
    <row r="3" spans="1:5" s="45" customFormat="1" ht="23.25" customHeight="1">
      <c r="A3" s="47"/>
      <c r="B3" s="47"/>
      <c r="C3" s="47"/>
      <c r="D3" s="59"/>
      <c r="E3" s="48" t="s">
        <v>809</v>
      </c>
    </row>
    <row r="4" spans="1:5" s="45" customFormat="1" ht="43.5" customHeight="1">
      <c r="A4" s="49" t="s">
        <v>810</v>
      </c>
      <c r="B4" s="50" t="s">
        <v>827</v>
      </c>
      <c r="C4" s="51" t="s">
        <v>812</v>
      </c>
      <c r="D4" s="51" t="s">
        <v>813</v>
      </c>
      <c r="E4" s="51" t="s">
        <v>8</v>
      </c>
    </row>
    <row r="5" spans="1:7" s="45" customFormat="1" ht="36" customHeight="1">
      <c r="A5" s="51" t="s">
        <v>828</v>
      </c>
      <c r="B5" s="52">
        <f>SUM(B6:B12)</f>
        <v>149671</v>
      </c>
      <c r="C5" s="60">
        <f>SUM(C6:C12)</f>
        <v>288</v>
      </c>
      <c r="D5" s="61">
        <f>B5+C5</f>
        <v>149959</v>
      </c>
      <c r="E5" s="54"/>
      <c r="G5" s="53"/>
    </row>
    <row r="6" spans="1:9" s="45" customFormat="1" ht="70.5" customHeight="1">
      <c r="A6" s="54" t="s">
        <v>829</v>
      </c>
      <c r="B6" s="52"/>
      <c r="C6" s="27"/>
      <c r="D6" s="27"/>
      <c r="E6" s="54"/>
      <c r="G6" s="56"/>
      <c r="H6" s="56"/>
      <c r="I6" s="56"/>
    </row>
    <row r="7" spans="1:9" s="45" customFormat="1" ht="70.5" customHeight="1">
      <c r="A7" s="54" t="s">
        <v>830</v>
      </c>
      <c r="B7" s="52">
        <v>9834</v>
      </c>
      <c r="C7" s="62">
        <v>-1342</v>
      </c>
      <c r="D7" s="63">
        <v>8492</v>
      </c>
      <c r="E7" s="54" t="s">
        <v>831</v>
      </c>
      <c r="G7" s="56"/>
      <c r="H7" s="57"/>
      <c r="I7" s="56"/>
    </row>
    <row r="8" spans="1:9" s="45" customFormat="1" ht="66" customHeight="1">
      <c r="A8" s="54" t="s">
        <v>832</v>
      </c>
      <c r="B8" s="52"/>
      <c r="C8" s="26"/>
      <c r="D8" s="27"/>
      <c r="E8" s="64"/>
      <c r="G8" s="56"/>
      <c r="H8" s="56"/>
      <c r="I8" s="56"/>
    </row>
    <row r="9" spans="1:5" s="45" customFormat="1" ht="63.75" customHeight="1">
      <c r="A9" s="54" t="s">
        <v>833</v>
      </c>
      <c r="B9" s="52">
        <v>23682</v>
      </c>
      <c r="C9" s="26">
        <v>-800</v>
      </c>
      <c r="D9" s="26">
        <f>B9+C9</f>
        <v>22882</v>
      </c>
      <c r="E9" s="54" t="s">
        <v>834</v>
      </c>
    </row>
    <row r="10" spans="1:5" s="45" customFormat="1" ht="90" customHeight="1">
      <c r="A10" s="54" t="s">
        <v>835</v>
      </c>
      <c r="B10" s="52">
        <v>42235</v>
      </c>
      <c r="C10" s="26">
        <v>3130</v>
      </c>
      <c r="D10" s="26">
        <f>B10+C10</f>
        <v>45365</v>
      </c>
      <c r="E10" s="54" t="s">
        <v>836</v>
      </c>
    </row>
    <row r="11" spans="1:5" s="45" customFormat="1" ht="59.25" customHeight="1">
      <c r="A11" s="54" t="s">
        <v>837</v>
      </c>
      <c r="B11" s="52"/>
      <c r="C11" s="26"/>
      <c r="D11" s="26"/>
      <c r="E11" s="54"/>
    </row>
    <row r="12" spans="1:5" s="45" customFormat="1" ht="35.25" customHeight="1">
      <c r="A12" s="54" t="s">
        <v>838</v>
      </c>
      <c r="B12" s="52">
        <v>73920</v>
      </c>
      <c r="C12" s="26">
        <v>-700</v>
      </c>
      <c r="D12" s="26">
        <f>B12+C12</f>
        <v>73220</v>
      </c>
      <c r="E12" s="54" t="s">
        <v>839</v>
      </c>
    </row>
    <row r="13" s="45" customFormat="1" ht="15" customHeight="1">
      <c r="D13" s="58"/>
    </row>
    <row r="14" s="45" customFormat="1" ht="15" customHeight="1">
      <c r="D14" s="58"/>
    </row>
    <row r="15" s="45" customFormat="1" ht="15" customHeight="1">
      <c r="D15" s="58"/>
    </row>
    <row r="16" s="45" customFormat="1" ht="15" customHeight="1">
      <c r="D16" s="58"/>
    </row>
    <row r="17" s="45" customFormat="1" ht="15" customHeight="1">
      <c r="D17" s="58"/>
    </row>
    <row r="18" s="45" customFormat="1" ht="15" customHeight="1">
      <c r="D18" s="58"/>
    </row>
    <row r="19" s="45" customFormat="1" ht="15" customHeight="1">
      <c r="D19" s="58"/>
    </row>
    <row r="20" s="45" customFormat="1" ht="15" customHeight="1">
      <c r="D20" s="58"/>
    </row>
    <row r="21" s="45" customFormat="1" ht="15" customHeight="1">
      <c r="D21" s="58"/>
    </row>
    <row r="22" s="45" customFormat="1" ht="15" customHeight="1">
      <c r="D22" s="58"/>
    </row>
    <row r="23" s="45" customFormat="1" ht="15" customHeight="1">
      <c r="D23" s="58"/>
    </row>
    <row r="24" s="45" customFormat="1" ht="15" customHeight="1">
      <c r="D24" s="58"/>
    </row>
    <row r="25" s="45" customFormat="1" ht="15" customHeight="1">
      <c r="D25" s="58"/>
    </row>
    <row r="26" s="45" customFormat="1" ht="15" customHeight="1">
      <c r="D26" s="58"/>
    </row>
  </sheetData>
  <sheetProtection/>
  <mergeCells count="2">
    <mergeCell ref="A1:B1"/>
    <mergeCell ref="A2:E2"/>
  </mergeCells>
  <printOptions/>
  <pageMargins left="0.7513888888888889" right="0.7513888888888889" top="1" bottom="1" header="0.5" footer="0.5"/>
  <pageSetup fitToHeight="1" fitToWidth="1" horizontalDpi="600" verticalDpi="600" orientation="portrait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SheetLayoutView="100" workbookViewId="0" topLeftCell="A1">
      <selection activeCell="F16" sqref="F16"/>
    </sheetView>
  </sheetViews>
  <sheetFormatPr defaultColWidth="9.00390625" defaultRowHeight="14.25"/>
  <cols>
    <col min="1" max="1" width="33.50390625" style="45" customWidth="1"/>
    <col min="2" max="3" width="20.50390625" style="45" customWidth="1"/>
    <col min="4" max="4" width="23.625" style="45" customWidth="1"/>
    <col min="5" max="6" width="9.00390625" style="45" customWidth="1"/>
    <col min="7" max="7" width="17.625" style="45" customWidth="1"/>
    <col min="8" max="255" width="9.00390625" style="45" customWidth="1"/>
    <col min="256" max="256" width="9.00390625" style="46" customWidth="1"/>
  </cols>
  <sheetData>
    <row r="1" spans="1:2" s="45" customFormat="1" ht="15.75" customHeight="1">
      <c r="A1" s="2" t="s">
        <v>840</v>
      </c>
      <c r="B1" s="2"/>
    </row>
    <row r="2" spans="1:4" s="45" customFormat="1" ht="23.25" customHeight="1">
      <c r="A2" s="3" t="s">
        <v>841</v>
      </c>
      <c r="B2" s="3"/>
      <c r="C2" s="3"/>
      <c r="D2" s="3"/>
    </row>
    <row r="3" spans="1:4" s="45" customFormat="1" ht="23.25" customHeight="1">
      <c r="A3" s="47"/>
      <c r="B3" s="47"/>
      <c r="C3" s="47"/>
      <c r="D3" s="48" t="s">
        <v>809</v>
      </c>
    </row>
    <row r="4" spans="1:4" s="45" customFormat="1" ht="43.5" customHeight="1">
      <c r="A4" s="49" t="s">
        <v>810</v>
      </c>
      <c r="B4" s="50" t="s">
        <v>842</v>
      </c>
      <c r="C4" s="50" t="s">
        <v>843</v>
      </c>
      <c r="D4" s="51" t="s">
        <v>844</v>
      </c>
    </row>
    <row r="5" spans="1:6" s="45" customFormat="1" ht="36" customHeight="1">
      <c r="A5" s="51" t="s">
        <v>828</v>
      </c>
      <c r="B5" s="52">
        <f>SUM(B6:B12)</f>
        <v>109417</v>
      </c>
      <c r="C5" s="52">
        <f>SUM(C6:C12)</f>
        <v>23176</v>
      </c>
      <c r="D5" s="52">
        <f>SUM(D6:D12)</f>
        <v>132593</v>
      </c>
      <c r="F5" s="53"/>
    </row>
    <row r="6" spans="1:8" s="45" customFormat="1" ht="70.5" customHeight="1">
      <c r="A6" s="54" t="s">
        <v>845</v>
      </c>
      <c r="B6" s="52"/>
      <c r="C6" s="52"/>
      <c r="D6" s="55"/>
      <c r="F6" s="56"/>
      <c r="G6" s="56"/>
      <c r="H6" s="56"/>
    </row>
    <row r="7" spans="1:8" s="45" customFormat="1" ht="70.5" customHeight="1">
      <c r="A7" s="54" t="s">
        <v>846</v>
      </c>
      <c r="B7" s="52">
        <v>11050</v>
      </c>
      <c r="C7" s="52">
        <v>1554</v>
      </c>
      <c r="D7" s="52">
        <v>12604</v>
      </c>
      <c r="F7" s="56"/>
      <c r="G7" s="57"/>
      <c r="H7" s="56"/>
    </row>
    <row r="8" spans="1:8" s="45" customFormat="1" ht="66" customHeight="1">
      <c r="A8" s="54" t="s">
        <v>847</v>
      </c>
      <c r="B8" s="52"/>
      <c r="C8" s="52"/>
      <c r="D8" s="52"/>
      <c r="F8" s="56"/>
      <c r="G8" s="56"/>
      <c r="H8" s="56"/>
    </row>
    <row r="9" spans="1:4" s="45" customFormat="1" ht="48.75" customHeight="1">
      <c r="A9" s="54" t="s">
        <v>848</v>
      </c>
      <c r="B9" s="52">
        <v>2181</v>
      </c>
      <c r="C9" s="52">
        <v>-1969</v>
      </c>
      <c r="D9" s="52">
        <f>B9+C9</f>
        <v>212</v>
      </c>
    </row>
    <row r="10" spans="1:4" s="45" customFormat="1" ht="36" customHeight="1">
      <c r="A10" s="54" t="s">
        <v>849</v>
      </c>
      <c r="B10" s="52">
        <v>90059</v>
      </c>
      <c r="C10" s="52">
        <v>26050</v>
      </c>
      <c r="D10" s="52">
        <f>B10+C10</f>
        <v>116109</v>
      </c>
    </row>
    <row r="11" spans="1:4" s="45" customFormat="1" ht="59.25" customHeight="1">
      <c r="A11" s="54" t="s">
        <v>850</v>
      </c>
      <c r="B11" s="52"/>
      <c r="C11" s="52"/>
      <c r="D11" s="52"/>
    </row>
    <row r="12" spans="1:4" s="45" customFormat="1" ht="35.25" customHeight="1">
      <c r="A12" s="54" t="s">
        <v>851</v>
      </c>
      <c r="B12" s="52">
        <v>6127</v>
      </c>
      <c r="C12" s="52">
        <v>-2459</v>
      </c>
      <c r="D12" s="52">
        <f>B12+C12</f>
        <v>3668</v>
      </c>
    </row>
    <row r="13" s="45" customFormat="1" ht="15" customHeight="1"/>
    <row r="14" s="45" customFormat="1" ht="15" customHeight="1"/>
    <row r="15" s="45" customFormat="1" ht="15" customHeight="1"/>
    <row r="16" s="45" customFormat="1" ht="15" customHeight="1"/>
    <row r="17" s="45" customFormat="1" ht="15" customHeight="1"/>
    <row r="18" s="45" customFormat="1" ht="15" customHeight="1"/>
    <row r="19" s="45" customFormat="1" ht="15" customHeight="1"/>
    <row r="20" s="45" customFormat="1" ht="15" customHeight="1"/>
    <row r="21" s="45" customFormat="1" ht="15" customHeight="1"/>
    <row r="22" s="45" customFormat="1" ht="15" customHeight="1"/>
    <row r="23" s="45" customFormat="1" ht="15" customHeight="1"/>
    <row r="24" s="45" customFormat="1" ht="15" customHeight="1"/>
    <row r="25" s="45" customFormat="1" ht="15" customHeight="1"/>
    <row r="26" s="45" customFormat="1" ht="15" customHeight="1"/>
  </sheetData>
  <sheetProtection/>
  <mergeCells count="2">
    <mergeCell ref="A1:B1"/>
    <mergeCell ref="A2:D2"/>
  </mergeCells>
  <printOptions/>
  <pageMargins left="0.7513888888888889" right="0.7513888888888889" top="1" bottom="1" header="0.5" footer="0.5"/>
  <pageSetup fitToHeight="1" fitToWidth="1" horizontalDpi="600" verticalDpi="600" orientation="portrait" paperSize="9" scale="8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G6" sqref="G6"/>
    </sheetView>
  </sheetViews>
  <sheetFormatPr defaultColWidth="9.00390625" defaultRowHeight="14.25"/>
  <cols>
    <col min="1" max="1" width="8.75390625" style="0" customWidth="1"/>
    <col min="2" max="2" width="39.50390625" style="0" customWidth="1"/>
    <col min="3" max="3" width="27.125" style="0" customWidth="1"/>
    <col min="4" max="4" width="22.00390625" style="0" customWidth="1"/>
    <col min="5" max="5" width="12.625" style="0" customWidth="1"/>
  </cols>
  <sheetData>
    <row r="1" spans="1:5" ht="17.25" customHeight="1">
      <c r="A1" s="2" t="s">
        <v>852</v>
      </c>
      <c r="B1" s="2"/>
      <c r="C1" s="36"/>
      <c r="D1" s="37"/>
      <c r="E1" s="38"/>
    </row>
    <row r="2" spans="1:5" ht="48.75" customHeight="1">
      <c r="A2" s="39" t="s">
        <v>853</v>
      </c>
      <c r="B2" s="39"/>
      <c r="C2" s="39"/>
      <c r="D2" s="39"/>
      <c r="E2" s="39"/>
    </row>
    <row r="3" spans="1:5" ht="18" customHeight="1">
      <c r="A3" s="40" t="s">
        <v>2</v>
      </c>
      <c r="B3" s="40"/>
      <c r="C3" s="40"/>
      <c r="D3" s="40"/>
      <c r="E3" s="40"/>
    </row>
    <row r="4" spans="1:5" s="34" customFormat="1" ht="48" customHeight="1">
      <c r="A4" s="41" t="s">
        <v>854</v>
      </c>
      <c r="B4" s="41" t="s">
        <v>855</v>
      </c>
      <c r="C4" s="41" t="s">
        <v>856</v>
      </c>
      <c r="D4" s="41" t="s">
        <v>857</v>
      </c>
      <c r="E4" s="41" t="s">
        <v>858</v>
      </c>
    </row>
    <row r="5" spans="1:5" s="34" customFormat="1" ht="30" customHeight="1">
      <c r="A5" s="42">
        <v>1</v>
      </c>
      <c r="B5" s="42" t="s">
        <v>859</v>
      </c>
      <c r="C5" s="43" t="s">
        <v>860</v>
      </c>
      <c r="D5" s="42" t="s">
        <v>772</v>
      </c>
      <c r="E5" s="44">
        <v>7000</v>
      </c>
    </row>
    <row r="6" spans="1:5" s="34" customFormat="1" ht="30" customHeight="1">
      <c r="A6" s="42">
        <v>2</v>
      </c>
      <c r="B6" s="42" t="s">
        <v>861</v>
      </c>
      <c r="C6" s="43" t="s">
        <v>862</v>
      </c>
      <c r="D6" s="42" t="s">
        <v>772</v>
      </c>
      <c r="E6" s="44">
        <v>4300</v>
      </c>
    </row>
    <row r="7" spans="1:5" s="34" customFormat="1" ht="30" customHeight="1">
      <c r="A7" s="42">
        <v>3</v>
      </c>
      <c r="B7" s="42" t="s">
        <v>863</v>
      </c>
      <c r="C7" s="43" t="s">
        <v>864</v>
      </c>
      <c r="D7" s="42" t="s">
        <v>772</v>
      </c>
      <c r="E7" s="44">
        <v>4000</v>
      </c>
    </row>
    <row r="8" spans="1:5" s="34" customFormat="1" ht="30" customHeight="1">
      <c r="A8" s="42">
        <v>4</v>
      </c>
      <c r="B8" s="42" t="s">
        <v>865</v>
      </c>
      <c r="C8" s="43" t="s">
        <v>866</v>
      </c>
      <c r="D8" s="42" t="s">
        <v>772</v>
      </c>
      <c r="E8" s="44">
        <v>7000</v>
      </c>
    </row>
    <row r="9" spans="1:5" s="34" customFormat="1" ht="30" customHeight="1">
      <c r="A9" s="42">
        <v>5</v>
      </c>
      <c r="B9" s="42" t="s">
        <v>867</v>
      </c>
      <c r="C9" s="43" t="s">
        <v>866</v>
      </c>
      <c r="D9" s="42" t="s">
        <v>772</v>
      </c>
      <c r="E9" s="44">
        <v>7000</v>
      </c>
    </row>
    <row r="10" spans="1:5" s="34" customFormat="1" ht="30" customHeight="1">
      <c r="A10" s="42">
        <v>6</v>
      </c>
      <c r="B10" s="42" t="s">
        <v>868</v>
      </c>
      <c r="C10" s="43" t="s">
        <v>869</v>
      </c>
      <c r="D10" s="42" t="s">
        <v>772</v>
      </c>
      <c r="E10" s="44">
        <v>2000</v>
      </c>
    </row>
    <row r="11" spans="1:5" s="34" customFormat="1" ht="30" customHeight="1">
      <c r="A11" s="42">
        <v>7</v>
      </c>
      <c r="B11" s="42" t="s">
        <v>870</v>
      </c>
      <c r="C11" s="43" t="s">
        <v>871</v>
      </c>
      <c r="D11" s="42" t="s">
        <v>772</v>
      </c>
      <c r="E11" s="44">
        <v>43000</v>
      </c>
    </row>
    <row r="12" spans="1:5" s="34" customFormat="1" ht="30" customHeight="1">
      <c r="A12" s="42">
        <v>8</v>
      </c>
      <c r="B12" s="42" t="s">
        <v>872</v>
      </c>
      <c r="C12" s="43" t="s">
        <v>862</v>
      </c>
      <c r="D12" s="42" t="s">
        <v>772</v>
      </c>
      <c r="E12" s="44">
        <v>16200</v>
      </c>
    </row>
    <row r="13" spans="1:5" s="34" customFormat="1" ht="30" customHeight="1">
      <c r="A13" s="42">
        <v>9</v>
      </c>
      <c r="B13" s="42" t="s">
        <v>873</v>
      </c>
      <c r="C13" s="43" t="s">
        <v>864</v>
      </c>
      <c r="D13" s="42" t="s">
        <v>772</v>
      </c>
      <c r="E13" s="44">
        <v>35000</v>
      </c>
    </row>
    <row r="14" spans="1:5" s="34" customFormat="1" ht="30" customHeight="1">
      <c r="A14" s="42">
        <v>10</v>
      </c>
      <c r="B14" s="42" t="s">
        <v>874</v>
      </c>
      <c r="C14" s="43" t="s">
        <v>866</v>
      </c>
      <c r="D14" s="42" t="s">
        <v>772</v>
      </c>
      <c r="E14" s="44">
        <v>8500</v>
      </c>
    </row>
    <row r="15" spans="1:5" s="34" customFormat="1" ht="30" customHeight="1">
      <c r="A15" s="42">
        <v>11</v>
      </c>
      <c r="B15" s="42" t="s">
        <v>875</v>
      </c>
      <c r="C15" s="43" t="s">
        <v>876</v>
      </c>
      <c r="D15" s="42" t="s">
        <v>772</v>
      </c>
      <c r="E15" s="44">
        <v>22000</v>
      </c>
    </row>
    <row r="16" spans="1:5" s="34" customFormat="1" ht="30" customHeight="1">
      <c r="A16" s="42">
        <v>12</v>
      </c>
      <c r="B16" s="42" t="s">
        <v>877</v>
      </c>
      <c r="C16" s="43" t="s">
        <v>864</v>
      </c>
      <c r="D16" s="42" t="s">
        <v>772</v>
      </c>
      <c r="E16" s="44">
        <v>10000</v>
      </c>
    </row>
    <row r="17" spans="1:5" s="34" customFormat="1" ht="30" customHeight="1">
      <c r="A17" s="42">
        <v>13</v>
      </c>
      <c r="B17" s="42" t="s">
        <v>878</v>
      </c>
      <c r="C17" s="43" t="s">
        <v>864</v>
      </c>
      <c r="D17" s="42" t="s">
        <v>772</v>
      </c>
      <c r="E17" s="44">
        <v>217000</v>
      </c>
    </row>
    <row r="18" spans="1:5" s="34" customFormat="1" ht="30" customHeight="1">
      <c r="A18" s="42">
        <v>14</v>
      </c>
      <c r="B18" s="42" t="s">
        <v>879</v>
      </c>
      <c r="C18" s="43" t="s">
        <v>880</v>
      </c>
      <c r="D18" s="42" t="s">
        <v>772</v>
      </c>
      <c r="E18" s="44">
        <v>5000</v>
      </c>
    </row>
    <row r="19" spans="1:5" s="34" customFormat="1" ht="30" customHeight="1">
      <c r="A19" s="42">
        <v>15</v>
      </c>
      <c r="B19" s="42" t="s">
        <v>881</v>
      </c>
      <c r="C19" s="43" t="s">
        <v>866</v>
      </c>
      <c r="D19" s="42" t="s">
        <v>772</v>
      </c>
      <c r="E19" s="44">
        <v>4000</v>
      </c>
    </row>
    <row r="20" spans="1:5" s="34" customFormat="1" ht="30" customHeight="1">
      <c r="A20" s="42"/>
      <c r="B20" s="42" t="s">
        <v>882</v>
      </c>
      <c r="C20" s="42"/>
      <c r="D20" s="42"/>
      <c r="E20" s="26">
        <f>SUM(E5:E19)</f>
        <v>392000</v>
      </c>
    </row>
    <row r="21" s="34" customFormat="1" ht="30.75" customHeight="1"/>
    <row r="22" s="34" customFormat="1" ht="30.75" customHeight="1"/>
    <row r="23" s="34" customFormat="1" ht="30.75" customHeight="1"/>
    <row r="24" s="34" customFormat="1" ht="30.75" customHeight="1"/>
    <row r="25" s="34" customFormat="1" ht="30.75" customHeight="1"/>
    <row r="26" s="34" customFormat="1" ht="30.75" customHeight="1"/>
    <row r="27" s="34" customFormat="1" ht="30.75" customHeight="1"/>
    <row r="28" s="34" customFormat="1" ht="30.75" customHeight="1"/>
    <row r="29" s="34" customFormat="1" ht="30.75" customHeight="1"/>
    <row r="30" s="34" customFormat="1" ht="30.75" customHeight="1"/>
    <row r="31" s="34" customFormat="1" ht="30.75" customHeight="1"/>
    <row r="32" s="34" customFormat="1" ht="30.75" customHeight="1"/>
    <row r="33" s="34" customFormat="1" ht="30.75" customHeight="1"/>
    <row r="34" s="34" customFormat="1" ht="30.75" customHeight="1"/>
    <row r="35" s="34" customFormat="1" ht="30.75" customHeight="1"/>
    <row r="36" s="35" customFormat="1" ht="30.75" customHeight="1"/>
  </sheetData>
  <sheetProtection/>
  <mergeCells count="3">
    <mergeCell ref="A1:B1"/>
    <mergeCell ref="A2:E2"/>
    <mergeCell ref="A3:E3"/>
  </mergeCells>
  <printOptions horizontalCentered="1"/>
  <pageMargins left="0.5506944444444445" right="0.5506944444444445" top="0.9798611111111111" bottom="0.9798611111111111" header="0.5118055555555555" footer="0.5118055555555555"/>
  <pageSetup fitToHeight="0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Root</cp:lastModifiedBy>
  <cp:lastPrinted>2022-01-20T16:35:50Z</cp:lastPrinted>
  <dcterms:created xsi:type="dcterms:W3CDTF">1997-01-03T17:32:42Z</dcterms:created>
  <dcterms:modified xsi:type="dcterms:W3CDTF">2023-12-07T07:33:34Z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KSORubyTemplate">
    <vt:lpwstr>14</vt:lpwstr>
  </property>
  <property fmtid="{D5CDD505-2E9C-101B-9397-08002B2CF9AE}" pid="5" name="I">
    <vt:lpwstr>053CC635956F4118968715E572E8A078_13</vt:lpwstr>
  </property>
</Properties>
</file>